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355" windowHeight="8445" activeTab="1"/>
  </bookViews>
  <sheets>
    <sheet name="5 Band with Feed" sheetId="1" r:id="rId1"/>
    <sheet name="No Feedline" sheetId="2" r:id="rId2"/>
  </sheets>
  <definedNames/>
  <calcPr fullCalcOnLoad="1"/>
</workbook>
</file>

<file path=xl/sharedStrings.xml><?xml version="1.0" encoding="utf-8"?>
<sst xmlns="http://schemas.openxmlformats.org/spreadsheetml/2006/main" count="291" uniqueCount="67">
  <si>
    <t>;</t>
  </si>
  <si>
    <t>; Wire coordinates and diameter in inches</t>
  </si>
  <si>
    <t>in</t>
  </si>
  <si>
    <t>; W6OT W-beam wire calculations</t>
  </si>
  <si>
    <t>; Pole diameter</t>
  </si>
  <si>
    <t>X</t>
  </si>
  <si>
    <t>Y</t>
  </si>
  <si>
    <t>; Center of pole is at:</t>
  </si>
  <si>
    <t>; Pole radius</t>
  </si>
  <si>
    <t>; Calculated items</t>
  </si>
  <si>
    <t>; Antenna height</t>
  </si>
  <si>
    <t>; Feed point for driven element (right)</t>
  </si>
  <si>
    <t>; Feed point for driven element (left)</t>
  </si>
  <si>
    <t>; Used to generate wire coordinates for importing to EZNEC 4.0</t>
  </si>
  <si>
    <t>; Z size of base feed</t>
  </si>
  <si>
    <t>#14</t>
  </si>
  <si>
    <t>; Feed wire size</t>
  </si>
  <si>
    <t>#12</t>
  </si>
  <si>
    <t>; Antenna wire size</t>
  </si>
  <si>
    <t>; Following items are entered to determine size of the antenna</t>
  </si>
  <si>
    <t>; Driven element length (one side)</t>
  </si>
  <si>
    <t>; Reflective element length (one side)</t>
  </si>
  <si>
    <t>; Driven element end to spreader</t>
  </si>
  <si>
    <t>; Total length DE side</t>
  </si>
  <si>
    <t>10m</t>
  </si>
  <si>
    <t>; DE spreader to tip</t>
  </si>
  <si>
    <t>; Feed point for reflectors x and y:</t>
  </si>
  <si>
    <t>; Total length RE side</t>
  </si>
  <si>
    <t>; Reflective element end to spreader</t>
  </si>
  <si>
    <t>; DE feed to spreader</t>
  </si>
  <si>
    <t>; RE feed to spreader</t>
  </si>
  <si>
    <t>; RE spreader to tip</t>
  </si>
  <si>
    <t>; left inner DE</t>
  </si>
  <si>
    <t>; left outer DE</t>
  </si>
  <si>
    <t>; right inner DE</t>
  </si>
  <si>
    <t>; right outer DE</t>
  </si>
  <si>
    <t>; left inner RE</t>
  </si>
  <si>
    <t>; left outer RE</t>
  </si>
  <si>
    <t>; right inner RE</t>
  </si>
  <si>
    <t>; right outer RE</t>
  </si>
  <si>
    <t>12m</t>
  </si>
  <si>
    <t>; Feed distance from lower Z band</t>
  </si>
  <si>
    <t>; Band info</t>
  </si>
  <si>
    <t>15m</t>
  </si>
  <si>
    <t>17m</t>
  </si>
  <si>
    <t>20m</t>
  </si>
  <si>
    <t>; Small V at top for feeding: joined at peak and connected to left and right driven element feed ends</t>
  </si>
  <si>
    <t>; Feed wire spacing</t>
  </si>
  <si>
    <t>; Feed wire taper Z size</t>
  </si>
  <si>
    <t>; L feedline taper</t>
  </si>
  <si>
    <t>; L feedline</t>
  </si>
  <si>
    <t>in between feed points</t>
  </si>
  <si>
    <t>; R feedline taper</t>
  </si>
  <si>
    <t>; R feedline</t>
  </si>
  <si>
    <t>28.4 mhz</t>
  </si>
  <si>
    <t>24.93 mhz</t>
  </si>
  <si>
    <t>14.15 mhz</t>
  </si>
  <si>
    <t>18.11 mhz</t>
  </si>
  <si>
    <t>21.2 mhz</t>
  </si>
  <si>
    <t>; Desired center frequency</t>
  </si>
  <si>
    <t>; SWR notes</t>
  </si>
  <si>
    <t>; Spreader tube length</t>
  </si>
  <si>
    <t>; spreader tube</t>
  </si>
  <si>
    <t>cm</t>
  </si>
  <si>
    <t>Band</t>
  </si>
  <si>
    <t>Feed at:</t>
  </si>
  <si>
    <t>feet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</si>
</sst>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56"/>
  <sheetViews>
    <sheetView workbookViewId="0" topLeftCell="A3">
      <selection activeCell="F11" sqref="F11"/>
    </sheetView>
  </sheetViews>
  <sheetFormatPr defaultColWidth="9.140625" defaultRowHeight="12.75"/>
  <cols>
    <col min="1" max="6" width="10.7109375" style="0" customWidth="1"/>
    <col min="7" max="7" width="10.7109375" style="1" customWidth="1"/>
    <col min="8" max="8" width="10.7109375" style="0" customWidth="1"/>
    <col min="9" max="9" width="9.57421875" style="0" customWidth="1"/>
    <col min="12" max="12" width="9.140625" style="1" customWidth="1"/>
  </cols>
  <sheetData>
    <row r="1" ht="12.75">
      <c r="A1" t="s">
        <v>0</v>
      </c>
    </row>
    <row r="2" ht="12.75">
      <c r="A2" t="s">
        <v>3</v>
      </c>
    </row>
    <row r="3" ht="12.75">
      <c r="A3" t="s">
        <v>0</v>
      </c>
    </row>
    <row r="4" ht="12.75">
      <c r="A4" t="s">
        <v>13</v>
      </c>
    </row>
    <row r="5" ht="12.75">
      <c r="A5" t="s">
        <v>0</v>
      </c>
    </row>
    <row r="6" ht="12.75">
      <c r="A6" t="s">
        <v>1</v>
      </c>
    </row>
    <row r="7" spans="1:2" ht="12.75">
      <c r="A7" t="s">
        <v>2</v>
      </c>
      <c r="B7" t="s">
        <v>2</v>
      </c>
    </row>
    <row r="9" ht="12.75">
      <c r="A9" t="s">
        <v>19</v>
      </c>
    </row>
    <row r="10" ht="12.75">
      <c r="A10" t="s">
        <v>0</v>
      </c>
    </row>
    <row r="11" spans="1:6" ht="12.75">
      <c r="A11" t="s">
        <v>10</v>
      </c>
      <c r="C11">
        <v>300</v>
      </c>
      <c r="D11" t="s">
        <v>2</v>
      </c>
      <c r="E11">
        <f>C11/12</f>
        <v>25</v>
      </c>
      <c r="F11" t="s">
        <v>66</v>
      </c>
    </row>
    <row r="12" spans="1:4" ht="12.75">
      <c r="A12" t="s">
        <v>4</v>
      </c>
      <c r="C12">
        <v>1.75</v>
      </c>
      <c r="D12" t="s">
        <v>2</v>
      </c>
    </row>
    <row r="13" spans="1:5" ht="12.75">
      <c r="A13" t="s">
        <v>0</v>
      </c>
      <c r="D13" s="2"/>
      <c r="E13" s="2"/>
    </row>
    <row r="14" spans="1:5" ht="12.75">
      <c r="A14" t="s">
        <v>26</v>
      </c>
      <c r="D14" s="1">
        <v>0</v>
      </c>
      <c r="E14" s="1">
        <v>0</v>
      </c>
    </row>
    <row r="15" spans="1:4" ht="12.75">
      <c r="A15" t="s">
        <v>14</v>
      </c>
      <c r="C15">
        <v>1</v>
      </c>
      <c r="D15" t="s">
        <v>2</v>
      </c>
    </row>
    <row r="16" spans="1:4" ht="12.75">
      <c r="A16" t="s">
        <v>47</v>
      </c>
      <c r="C16">
        <v>0.25</v>
      </c>
      <c r="D16" t="s">
        <v>2</v>
      </c>
    </row>
    <row r="17" spans="1:4" ht="12.75">
      <c r="A17" t="s">
        <v>48</v>
      </c>
      <c r="C17">
        <v>1</v>
      </c>
      <c r="D17" t="s">
        <v>2</v>
      </c>
    </row>
    <row r="19" spans="1:3" ht="12.75">
      <c r="A19" t="s">
        <v>16</v>
      </c>
      <c r="C19" s="1" t="s">
        <v>17</v>
      </c>
    </row>
    <row r="20" spans="1:3" ht="12.75">
      <c r="A20" t="s">
        <v>18</v>
      </c>
      <c r="C20" s="1" t="s">
        <v>15</v>
      </c>
    </row>
    <row r="21" ht="12.75">
      <c r="A21" t="s">
        <v>0</v>
      </c>
    </row>
    <row r="22" spans="1:8" ht="12.75">
      <c r="A22" t="s">
        <v>59</v>
      </c>
      <c r="D22" s="1" t="s">
        <v>54</v>
      </c>
      <c r="E22" s="1" t="s">
        <v>55</v>
      </c>
      <c r="F22" s="1" t="s">
        <v>58</v>
      </c>
      <c r="G22" s="1" t="s">
        <v>57</v>
      </c>
      <c r="H22" s="1" t="s">
        <v>56</v>
      </c>
    </row>
    <row r="23" spans="1:8" ht="12.75">
      <c r="A23" t="s">
        <v>42</v>
      </c>
      <c r="D23" s="1" t="s">
        <v>24</v>
      </c>
      <c r="E23" s="1" t="s">
        <v>40</v>
      </c>
      <c r="F23" s="1" t="s">
        <v>43</v>
      </c>
      <c r="G23" s="1" t="s">
        <v>44</v>
      </c>
      <c r="H23" s="1" t="s">
        <v>45</v>
      </c>
    </row>
    <row r="24" spans="1:13" ht="12.75">
      <c r="A24" t="s">
        <v>20</v>
      </c>
      <c r="D24" s="5">
        <v>111</v>
      </c>
      <c r="E24" s="5">
        <v>123</v>
      </c>
      <c r="F24" s="5">
        <v>147.5</v>
      </c>
      <c r="G24" s="5">
        <v>173</v>
      </c>
      <c r="H24" s="5">
        <v>224</v>
      </c>
      <c r="I24" s="5">
        <v>107.5</v>
      </c>
      <c r="J24" s="5">
        <v>120.08</v>
      </c>
      <c r="K24" s="5">
        <v>143.11</v>
      </c>
      <c r="L24" s="5">
        <v>167.32</v>
      </c>
      <c r="M24" s="5">
        <v>217.32</v>
      </c>
    </row>
    <row r="25" spans="1:13" ht="12.75">
      <c r="A25" t="s">
        <v>21</v>
      </c>
      <c r="D25">
        <v>112.998</v>
      </c>
      <c r="E25">
        <v>124.72200000000001</v>
      </c>
      <c r="F25">
        <v>149.565</v>
      </c>
      <c r="G25">
        <v>175.422</v>
      </c>
      <c r="H25">
        <v>227.1</v>
      </c>
      <c r="I25">
        <v>109.25</v>
      </c>
      <c r="J25">
        <v>122.44</v>
      </c>
      <c r="K25">
        <v>145.47</v>
      </c>
      <c r="L25">
        <v>169.69</v>
      </c>
      <c r="M25">
        <v>220.47</v>
      </c>
    </row>
    <row r="26" spans="1:13" ht="12.75">
      <c r="A26" t="s">
        <v>22</v>
      </c>
      <c r="D26">
        <v>2</v>
      </c>
      <c r="E26">
        <v>4.13</v>
      </c>
      <c r="F26">
        <v>4.72</v>
      </c>
      <c r="G26">
        <v>5.31</v>
      </c>
      <c r="H26">
        <v>6.69</v>
      </c>
      <c r="I26">
        <v>3.74</v>
      </c>
      <c r="J26">
        <v>4.13</v>
      </c>
      <c r="K26">
        <v>4.72</v>
      </c>
      <c r="L26">
        <v>5.31</v>
      </c>
      <c r="M26">
        <v>6.69</v>
      </c>
    </row>
    <row r="27" spans="1:13" ht="12.75">
      <c r="A27" t="s">
        <v>28</v>
      </c>
      <c r="D27">
        <v>1</v>
      </c>
      <c r="E27">
        <v>2.56</v>
      </c>
      <c r="F27">
        <v>3.15</v>
      </c>
      <c r="G27">
        <v>3.54</v>
      </c>
      <c r="H27">
        <v>4.33</v>
      </c>
      <c r="I27">
        <v>2.36</v>
      </c>
      <c r="J27">
        <v>2.56</v>
      </c>
      <c r="K27">
        <v>3.15</v>
      </c>
      <c r="L27">
        <v>3.54</v>
      </c>
      <c r="M27">
        <v>4.33</v>
      </c>
    </row>
    <row r="28" spans="1:13" ht="12.75">
      <c r="A28" t="s">
        <v>41</v>
      </c>
      <c r="E28">
        <v>3</v>
      </c>
      <c r="F28">
        <v>4.5</v>
      </c>
      <c r="G28">
        <v>5.5</v>
      </c>
      <c r="H28">
        <v>16</v>
      </c>
      <c r="J28">
        <v>3</v>
      </c>
      <c r="K28">
        <v>4.5</v>
      </c>
      <c r="L28" s="1">
        <v>5.5</v>
      </c>
      <c r="M28">
        <v>16</v>
      </c>
    </row>
    <row r="29" spans="1:4" ht="12.75">
      <c r="A29" t="s">
        <v>61</v>
      </c>
      <c r="D29">
        <v>1</v>
      </c>
    </row>
    <row r="30" spans="1:8" ht="12.75">
      <c r="A30" t="s">
        <v>60</v>
      </c>
      <c r="H30">
        <v>14.4</v>
      </c>
    </row>
    <row r="34" ht="12.75">
      <c r="A34" s="4" t="s">
        <v>9</v>
      </c>
    </row>
    <row r="35" spans="1:4" ht="12.75">
      <c r="A35" t="s">
        <v>8</v>
      </c>
      <c r="C35">
        <f>C12/2</f>
        <v>0.875</v>
      </c>
      <c r="D35" t="s">
        <v>2</v>
      </c>
    </row>
    <row r="36" spans="1:6" ht="12.75">
      <c r="A36" t="s">
        <v>0</v>
      </c>
      <c r="E36" s="1" t="s">
        <v>5</v>
      </c>
      <c r="F36" s="1" t="s">
        <v>6</v>
      </c>
    </row>
    <row r="37" ht="12.75">
      <c r="A37" t="s">
        <v>0</v>
      </c>
    </row>
    <row r="38" spans="1:11" ht="12.75">
      <c r="A38" t="s">
        <v>7</v>
      </c>
      <c r="E38" s="3">
        <v>0</v>
      </c>
      <c r="F38" s="3">
        <f>E14+C12/2</f>
        <v>0.875</v>
      </c>
      <c r="J38" s="1" t="s">
        <v>63</v>
      </c>
      <c r="K38" s="1" t="s">
        <v>2</v>
      </c>
    </row>
    <row r="39" spans="1:11" ht="12.75">
      <c r="A39" t="s">
        <v>11</v>
      </c>
      <c r="E39" s="3">
        <f>$E$38+COS(RADIANS(60))*($C$35)</f>
        <v>0.4375000000000001</v>
      </c>
      <c r="F39" s="3">
        <f>$F$38+SIN(RADIANS(60))*($C$35)</f>
        <v>1.6327722283113837</v>
      </c>
      <c r="G39" s="10">
        <f>E39-E40</f>
        <v>0.8750000000000002</v>
      </c>
      <c r="H39" t="s">
        <v>51</v>
      </c>
      <c r="J39" s="1">
        <v>11</v>
      </c>
      <c r="K39" s="1">
        <f>J39/2.54</f>
        <v>4.330708661417323</v>
      </c>
    </row>
    <row r="40" spans="1:11" ht="12.75">
      <c r="A40" t="s">
        <v>12</v>
      </c>
      <c r="E40" s="3">
        <f>$E$38-COS(RADIANS(60))*($C$35)</f>
        <v>-0.4375000000000001</v>
      </c>
      <c r="F40" s="3">
        <f>$F$38+SIN(RADIANS(60))*($C$35)</f>
        <v>1.6327722283113837</v>
      </c>
      <c r="J40" s="1">
        <v>17</v>
      </c>
      <c r="K40" s="1">
        <f>J40/2.54</f>
        <v>6.692913385826771</v>
      </c>
    </row>
    <row r="41" spans="1:6" ht="12.75">
      <c r="A41" t="s">
        <v>0</v>
      </c>
      <c r="E41" s="3"/>
      <c r="F41" s="3"/>
    </row>
    <row r="42" spans="1:8" ht="12.75">
      <c r="A42" t="s">
        <v>0</v>
      </c>
      <c r="D42" s="1" t="str">
        <f>D23</f>
        <v>10m</v>
      </c>
      <c r="E42" s="1" t="str">
        <f>E23</f>
        <v>12m</v>
      </c>
      <c r="F42" s="1" t="str">
        <f>F23</f>
        <v>15m</v>
      </c>
      <c r="G42" s="1" t="str">
        <f>G23</f>
        <v>17m</v>
      </c>
      <c r="H42" s="1" t="str">
        <f>H23</f>
        <v>20m</v>
      </c>
    </row>
    <row r="43" spans="1:8" ht="12.75">
      <c r="A43" t="s">
        <v>23</v>
      </c>
      <c r="D43" s="5">
        <f>D24+D26</f>
        <v>113</v>
      </c>
      <c r="E43" s="5">
        <f>E24+E26</f>
        <v>127.13</v>
      </c>
      <c r="F43" s="5">
        <f>F24+F26</f>
        <v>152.22</v>
      </c>
      <c r="G43" s="5">
        <f>G24+G26</f>
        <v>178.31</v>
      </c>
      <c r="H43" s="5">
        <f>H24+H26</f>
        <v>230.69</v>
      </c>
    </row>
    <row r="44" spans="1:12" s="6" customFormat="1" ht="12.75">
      <c r="A44" s="7" t="s">
        <v>29</v>
      </c>
      <c r="B44" s="7"/>
      <c r="D44" s="7">
        <f>(D43-$D$29)/2</f>
        <v>56</v>
      </c>
      <c r="E44" s="7">
        <f>(E43-$D$29)/2</f>
        <v>63.065</v>
      </c>
      <c r="F44" s="7">
        <f>(F43-$D$29)/2</f>
        <v>75.61</v>
      </c>
      <c r="G44" s="7">
        <f>(G43-$D$29)/2</f>
        <v>88.655</v>
      </c>
      <c r="H44" s="7">
        <f>(H43-$D$29)/2</f>
        <v>114.845</v>
      </c>
      <c r="L44" s="9"/>
    </row>
    <row r="45" spans="1:12" s="6" customFormat="1" ht="12.75">
      <c r="A45" s="7" t="s">
        <v>25</v>
      </c>
      <c r="B45" s="7"/>
      <c r="D45" s="8">
        <f>D43-D44-D26-$D$29</f>
        <v>54</v>
      </c>
      <c r="E45" s="8">
        <f>E43-E44-E26-$D$29</f>
        <v>58.934999999999995</v>
      </c>
      <c r="F45" s="8">
        <f>F43-F44-F26-$D$29</f>
        <v>70.89</v>
      </c>
      <c r="G45" s="8">
        <f>G43-G44-G26-$D$29</f>
        <v>83.345</v>
      </c>
      <c r="H45" s="8">
        <f>H43-H44-H26-$D$29</f>
        <v>108.155</v>
      </c>
      <c r="J45" s="11"/>
      <c r="L45" s="9"/>
    </row>
    <row r="46" spans="1:8" ht="12.75">
      <c r="A46" s="7" t="s">
        <v>27</v>
      </c>
      <c r="D46">
        <f>D25+D27</f>
        <v>113.998</v>
      </c>
      <c r="E46">
        <f>E25+E27</f>
        <v>127.28200000000001</v>
      </c>
      <c r="F46">
        <f>F25+F27</f>
        <v>152.715</v>
      </c>
      <c r="G46">
        <f>G25+G27</f>
        <v>178.962</v>
      </c>
      <c r="H46">
        <f>H25+H27</f>
        <v>231.43</v>
      </c>
    </row>
    <row r="47" spans="1:8" ht="12.75">
      <c r="A47" s="7" t="s">
        <v>30</v>
      </c>
      <c r="D47">
        <f>(D46-$D$29)/2</f>
        <v>56.499</v>
      </c>
      <c r="E47">
        <f>(E46-$D$29)/2</f>
        <v>63.141000000000005</v>
      </c>
      <c r="F47">
        <f>(F46-$D$29)/2</f>
        <v>75.8575</v>
      </c>
      <c r="G47">
        <f>(G46-$D$29)/2</f>
        <v>88.981</v>
      </c>
      <c r="H47">
        <f>(H46-$D$29)/2</f>
        <v>115.215</v>
      </c>
    </row>
    <row r="48" spans="1:8" ht="12.75">
      <c r="A48" s="7" t="s">
        <v>31</v>
      </c>
      <c r="D48">
        <f>D46-D47-D27-$D$29</f>
        <v>55.499</v>
      </c>
      <c r="E48">
        <f>E46-E47-E27-$D$29</f>
        <v>60.581</v>
      </c>
      <c r="F48">
        <f>F46-F47-F27-$D$29</f>
        <v>72.7075</v>
      </c>
      <c r="G48">
        <f>G46-G47-G27-$D$29</f>
        <v>85.44099999999999</v>
      </c>
      <c r="H48">
        <f>H46-H47-H27-$D$29</f>
        <v>110.885</v>
      </c>
    </row>
    <row r="49" ht="12.75">
      <c r="A49" s="7" t="s">
        <v>0</v>
      </c>
    </row>
    <row r="50" ht="12.75">
      <c r="A50" s="7" t="s">
        <v>0</v>
      </c>
    </row>
    <row r="51" ht="12.75">
      <c r="A51" t="s">
        <v>46</v>
      </c>
    </row>
    <row r="52" spans="1:3" ht="12.75">
      <c r="A52" t="s">
        <v>0</v>
      </c>
      <c r="B52" t="s">
        <v>65</v>
      </c>
      <c r="C52">
        <v>10</v>
      </c>
    </row>
    <row r="53" spans="1:20" ht="12.75">
      <c r="A53" s="5">
        <f>E38</f>
        <v>0</v>
      </c>
      <c r="B53" s="5">
        <f>F38</f>
        <v>0.875</v>
      </c>
      <c r="C53" s="5">
        <f>F53</f>
        <v>300</v>
      </c>
      <c r="D53" s="5">
        <f>E40</f>
        <v>-0.4375000000000001</v>
      </c>
      <c r="E53" s="5">
        <f>$F$39</f>
        <v>1.6327722283113837</v>
      </c>
      <c r="F53" s="5">
        <f>IF(C52=20,F144,IF(C52=17,F122,IF(C52=15,F100,IF(C52=12,F78,F56))))</f>
        <v>300</v>
      </c>
      <c r="G53" s="1" t="str">
        <f>$C$19</f>
        <v>#12</v>
      </c>
      <c r="H53" s="1">
        <v>1</v>
      </c>
      <c r="I53" t="s">
        <v>0</v>
      </c>
      <c r="L53" s="1">
        <v>1</v>
      </c>
      <c r="M53" s="5">
        <f>Q38</f>
        <v>0</v>
      </c>
      <c r="N53" s="5">
        <f>R39</f>
        <v>0</v>
      </c>
      <c r="O53" s="5">
        <f>R53+O15</f>
        <v>0</v>
      </c>
      <c r="P53" s="5">
        <f>Q40</f>
        <v>0</v>
      </c>
      <c r="Q53" s="5">
        <f>N53</f>
        <v>0</v>
      </c>
      <c r="R53" s="5">
        <f>O151</f>
        <v>0</v>
      </c>
      <c r="S53" s="1" t="str">
        <f>$C$19</f>
        <v>#12</v>
      </c>
      <c r="T53" s="1">
        <v>1</v>
      </c>
    </row>
    <row r="54" spans="1:20" ht="12.75">
      <c r="A54" s="5">
        <f>A53</f>
        <v>0</v>
      </c>
      <c r="B54" s="5">
        <f>B53</f>
        <v>0.875</v>
      </c>
      <c r="C54" s="5">
        <f>C53</f>
        <v>300</v>
      </c>
      <c r="D54" s="5">
        <f>E39</f>
        <v>0.4375000000000001</v>
      </c>
      <c r="E54" s="5">
        <f>$F$39</f>
        <v>1.6327722283113837</v>
      </c>
      <c r="F54" s="5">
        <f>F53</f>
        <v>300</v>
      </c>
      <c r="G54" s="1" t="str">
        <f>$C$19</f>
        <v>#12</v>
      </c>
      <c r="H54" s="1">
        <v>1</v>
      </c>
      <c r="I54" t="s">
        <v>0</v>
      </c>
      <c r="L54" s="1">
        <f>L53+1</f>
        <v>2</v>
      </c>
      <c r="M54" s="5">
        <f>M53</f>
        <v>0</v>
      </c>
      <c r="N54" s="5">
        <f>N53</f>
        <v>0</v>
      </c>
      <c r="O54" s="5">
        <f>O53</f>
        <v>0</v>
      </c>
      <c r="P54" s="5">
        <f>Q39</f>
        <v>0</v>
      </c>
      <c r="Q54" s="5">
        <f>R39</f>
        <v>0</v>
      </c>
      <c r="R54" s="5">
        <f>O151</f>
        <v>0</v>
      </c>
      <c r="S54" s="1" t="str">
        <f>$C$19</f>
        <v>#12</v>
      </c>
      <c r="T54" s="1">
        <v>1</v>
      </c>
    </row>
    <row r="55" spans="1:6" ht="12.75">
      <c r="A55" s="5"/>
      <c r="B55" s="5"/>
      <c r="C55" s="5"/>
      <c r="D55" s="5"/>
      <c r="E55" s="5"/>
      <c r="F55" s="5"/>
    </row>
    <row r="56" spans="1:12" ht="12.75">
      <c r="A56" s="5">
        <f>D53</f>
        <v>-0.4375000000000001</v>
      </c>
      <c r="B56" s="5">
        <f>E53</f>
        <v>1.6327722283113837</v>
      </c>
      <c r="C56" s="5">
        <f>C11</f>
        <v>300</v>
      </c>
      <c r="D56" s="5">
        <f>A56-COS(RADIANS(60))*($D$44)</f>
        <v>-28.437500000000007</v>
      </c>
      <c r="E56" s="5">
        <f>B56+SIN(RADIANS(60))*($D$44)</f>
        <v>50.130194840239945</v>
      </c>
      <c r="F56" s="5">
        <f>C56</f>
        <v>300</v>
      </c>
      <c r="G56" s="1" t="str">
        <f>$C$20</f>
        <v>#14</v>
      </c>
      <c r="H56" s="1">
        <v>6</v>
      </c>
      <c r="I56" t="s">
        <v>32</v>
      </c>
      <c r="K56" t="str">
        <f>$D$42</f>
        <v>10m</v>
      </c>
      <c r="L56" s="1">
        <f>L54+1</f>
        <v>3</v>
      </c>
    </row>
    <row r="57" spans="1:12" ht="12.75">
      <c r="A57" s="5">
        <f aca="true" t="shared" si="0" ref="A57:C58">D56</f>
        <v>-28.437500000000007</v>
      </c>
      <c r="B57" s="5">
        <f t="shared" si="0"/>
        <v>50.130194840239945</v>
      </c>
      <c r="C57" s="5">
        <f t="shared" si="0"/>
        <v>300</v>
      </c>
      <c r="D57" s="5">
        <f>A57-$D$29</f>
        <v>-29.437500000000007</v>
      </c>
      <c r="E57" s="5">
        <f>B57</f>
        <v>50.130194840239945</v>
      </c>
      <c r="F57" s="5">
        <f>C57</f>
        <v>300</v>
      </c>
      <c r="G57" s="1" t="str">
        <f>$C$20</f>
        <v>#14</v>
      </c>
      <c r="H57" s="1">
        <v>1</v>
      </c>
      <c r="I57" t="s">
        <v>62</v>
      </c>
      <c r="L57" s="1">
        <f>L56+1</f>
        <v>4</v>
      </c>
    </row>
    <row r="58" spans="1:12" ht="12.75">
      <c r="A58" s="5">
        <f t="shared" si="0"/>
        <v>-29.437500000000007</v>
      </c>
      <c r="B58" s="5">
        <f t="shared" si="0"/>
        <v>50.130194840239945</v>
      </c>
      <c r="C58" s="5">
        <f t="shared" si="0"/>
        <v>300</v>
      </c>
      <c r="D58" s="5">
        <f>A57-COS(RADIANS(60))*($D$45)</f>
        <v>-55.437500000000014</v>
      </c>
      <c r="E58" s="5">
        <f>B57-SIN(RADIANS(60))*($D$45)</f>
        <v>3.3648230358802635</v>
      </c>
      <c r="F58" s="5">
        <f>C57</f>
        <v>300</v>
      </c>
      <c r="G58" s="1" t="str">
        <f>G56</f>
        <v>#14</v>
      </c>
      <c r="H58" s="1">
        <v>6</v>
      </c>
      <c r="I58" t="s">
        <v>33</v>
      </c>
      <c r="L58" s="1">
        <f>L57+1</f>
        <v>5</v>
      </c>
    </row>
    <row r="59" spans="1:12" ht="12.75">
      <c r="A59" s="5">
        <f>D54</f>
        <v>0.4375000000000001</v>
      </c>
      <c r="B59" s="5">
        <f>E54</f>
        <v>1.6327722283113837</v>
      </c>
      <c r="C59" s="5">
        <f>C11</f>
        <v>300</v>
      </c>
      <c r="D59" s="5">
        <f>$A$59+COS(RADIANS(60))*($D$44)</f>
        <v>28.437500000000007</v>
      </c>
      <c r="E59" s="5">
        <f>B59+SIN(RADIANS(60))*($D$44)</f>
        <v>50.130194840239945</v>
      </c>
      <c r="F59" s="5">
        <f>C59</f>
        <v>300</v>
      </c>
      <c r="G59" s="1" t="str">
        <f>G58</f>
        <v>#14</v>
      </c>
      <c r="H59" s="1">
        <f>H58</f>
        <v>6</v>
      </c>
      <c r="I59" t="s">
        <v>34</v>
      </c>
      <c r="L59" s="1">
        <f>L58+1</f>
        <v>6</v>
      </c>
    </row>
    <row r="60" spans="1:12" ht="12.75">
      <c r="A60" s="5">
        <f aca="true" t="shared" si="1" ref="A60:C61">D59</f>
        <v>28.437500000000007</v>
      </c>
      <c r="B60" s="5">
        <f t="shared" si="1"/>
        <v>50.130194840239945</v>
      </c>
      <c r="C60" s="5">
        <f t="shared" si="1"/>
        <v>300</v>
      </c>
      <c r="D60" s="5">
        <f>A60+$D$29</f>
        <v>29.437500000000007</v>
      </c>
      <c r="E60" s="5">
        <f>B60</f>
        <v>50.130194840239945</v>
      </c>
      <c r="F60" s="5">
        <f>C60</f>
        <v>300</v>
      </c>
      <c r="G60" s="1" t="str">
        <f>$C$20</f>
        <v>#14</v>
      </c>
      <c r="H60" s="1">
        <v>1</v>
      </c>
      <c r="I60" t="str">
        <f>I57</f>
        <v>; spreader tube</v>
      </c>
      <c r="L60" s="1">
        <f>L59+1</f>
        <v>7</v>
      </c>
    </row>
    <row r="61" spans="1:12" ht="12.75">
      <c r="A61" s="5">
        <f t="shared" si="1"/>
        <v>29.437500000000007</v>
      </c>
      <c r="B61" s="5">
        <f t="shared" si="1"/>
        <v>50.130194840239945</v>
      </c>
      <c r="C61" s="5">
        <f t="shared" si="1"/>
        <v>300</v>
      </c>
      <c r="D61" s="5">
        <f>A60+COS(RADIANS(60))*($D$45)</f>
        <v>55.437500000000014</v>
      </c>
      <c r="E61" s="5">
        <f>B60-SIN(RADIANS(60))*($D$45)</f>
        <v>3.3648230358802635</v>
      </c>
      <c r="F61" s="5">
        <f>C60</f>
        <v>300</v>
      </c>
      <c r="G61" s="1" t="str">
        <f>G59</f>
        <v>#14</v>
      </c>
      <c r="H61" s="1">
        <f>H59</f>
        <v>6</v>
      </c>
      <c r="I61" t="s">
        <v>35</v>
      </c>
      <c r="L61" s="1">
        <f>L60+1</f>
        <v>8</v>
      </c>
    </row>
    <row r="62" spans="1:6" ht="12.75">
      <c r="A62" s="5"/>
      <c r="B62" s="5"/>
      <c r="C62" s="5"/>
      <c r="D62" s="5"/>
      <c r="E62" s="5"/>
      <c r="F62" s="5"/>
    </row>
    <row r="63" spans="1:12" ht="12.75">
      <c r="A63" s="5">
        <f>$D$14</f>
        <v>0</v>
      </c>
      <c r="B63" s="5">
        <f>$E$14</f>
        <v>0</v>
      </c>
      <c r="C63" s="5">
        <f>C56</f>
        <v>300</v>
      </c>
      <c r="D63" s="5">
        <f>A63-$D$47*COS(RADIANS(60))</f>
        <v>-28.24950000000001</v>
      </c>
      <c r="E63" s="5">
        <f>B63-SIN(RADIANS(60))*($D$47)</f>
        <v>-48.929569288417</v>
      </c>
      <c r="F63" s="5">
        <f>C63</f>
        <v>300</v>
      </c>
      <c r="G63" s="1" t="str">
        <f>G61</f>
        <v>#14</v>
      </c>
      <c r="H63" s="1">
        <f>H61</f>
        <v>6</v>
      </c>
      <c r="I63" t="s">
        <v>36</v>
      </c>
      <c r="K63" t="str">
        <f>$D$42</f>
        <v>10m</v>
      </c>
      <c r="L63" s="1">
        <f>L61+1</f>
        <v>9</v>
      </c>
    </row>
    <row r="64" spans="1:12" ht="12.75">
      <c r="A64" s="5">
        <f aca="true" t="shared" si="2" ref="A64:C65">D63</f>
        <v>-28.24950000000001</v>
      </c>
      <c r="B64" s="5">
        <f t="shared" si="2"/>
        <v>-48.929569288417</v>
      </c>
      <c r="C64" s="5">
        <f t="shared" si="2"/>
        <v>300</v>
      </c>
      <c r="D64" s="5">
        <f>A64-$D$29</f>
        <v>-29.24950000000001</v>
      </c>
      <c r="E64" s="5">
        <f>B64</f>
        <v>-48.929569288417</v>
      </c>
      <c r="F64" s="5">
        <f>C64</f>
        <v>300</v>
      </c>
      <c r="G64" s="1" t="str">
        <f>$C$20</f>
        <v>#14</v>
      </c>
      <c r="H64" s="1">
        <v>1</v>
      </c>
      <c r="I64" t="s">
        <v>62</v>
      </c>
      <c r="L64" s="1">
        <f>L63+1</f>
        <v>10</v>
      </c>
    </row>
    <row r="65" spans="1:12" ht="12.75">
      <c r="A65" s="5">
        <f t="shared" si="2"/>
        <v>-29.24950000000001</v>
      </c>
      <c r="B65" s="5">
        <f t="shared" si="2"/>
        <v>-48.929569288417</v>
      </c>
      <c r="C65" s="5">
        <f t="shared" si="2"/>
        <v>300</v>
      </c>
      <c r="D65" s="5">
        <f>A64-COS(RADIANS(60))*($D$48)</f>
        <v>-55.99900000000002</v>
      </c>
      <c r="E65" s="5">
        <f>B64+SIN(RADIANS(60))*($D$48)</f>
        <v>-0.866025403784441</v>
      </c>
      <c r="F65" s="5">
        <f>C64</f>
        <v>300</v>
      </c>
      <c r="G65" s="1" t="str">
        <f>G63</f>
        <v>#14</v>
      </c>
      <c r="H65" s="1">
        <f>H63</f>
        <v>6</v>
      </c>
      <c r="I65" t="s">
        <v>37</v>
      </c>
      <c r="L65" s="1">
        <f>L64+1</f>
        <v>11</v>
      </c>
    </row>
    <row r="66" spans="1:12" ht="12.75">
      <c r="A66" s="5">
        <f>A63</f>
        <v>0</v>
      </c>
      <c r="B66" s="5">
        <f>B63</f>
        <v>0</v>
      </c>
      <c r="C66" s="5">
        <f>C63</f>
        <v>300</v>
      </c>
      <c r="D66" s="5">
        <f>A66+COS(RADIANS(60))*($D$47)</f>
        <v>28.24950000000001</v>
      </c>
      <c r="E66" s="5">
        <f>B66-SIN(RADIANS(60))*($D$47)</f>
        <v>-48.929569288417</v>
      </c>
      <c r="F66" s="5">
        <f>C66</f>
        <v>300</v>
      </c>
      <c r="G66" s="1" t="str">
        <f>G65</f>
        <v>#14</v>
      </c>
      <c r="H66" s="1">
        <f>H65</f>
        <v>6</v>
      </c>
      <c r="I66" t="s">
        <v>38</v>
      </c>
      <c r="L66" s="1">
        <f>L65+1</f>
        <v>12</v>
      </c>
    </row>
    <row r="67" spans="1:12" ht="12.75">
      <c r="A67" s="5">
        <f aca="true" t="shared" si="3" ref="A67:C68">D66</f>
        <v>28.24950000000001</v>
      </c>
      <c r="B67" s="5">
        <f t="shared" si="3"/>
        <v>-48.929569288417</v>
      </c>
      <c r="C67" s="5">
        <f t="shared" si="3"/>
        <v>300</v>
      </c>
      <c r="D67" s="5">
        <f>A67+$D$29</f>
        <v>29.24950000000001</v>
      </c>
      <c r="E67" s="5">
        <f>B67</f>
        <v>-48.929569288417</v>
      </c>
      <c r="F67" s="5">
        <f>C67</f>
        <v>300</v>
      </c>
      <c r="G67" s="1" t="str">
        <f>$C$20</f>
        <v>#14</v>
      </c>
      <c r="H67" s="1">
        <v>1</v>
      </c>
      <c r="I67" t="s">
        <v>62</v>
      </c>
      <c r="L67" s="1">
        <f>L66+1</f>
        <v>13</v>
      </c>
    </row>
    <row r="68" spans="1:12" ht="12.75">
      <c r="A68" s="5">
        <f t="shared" si="3"/>
        <v>29.24950000000001</v>
      </c>
      <c r="B68" s="5">
        <f t="shared" si="3"/>
        <v>-48.929569288417</v>
      </c>
      <c r="C68" s="5">
        <f t="shared" si="3"/>
        <v>300</v>
      </c>
      <c r="D68" s="5">
        <f>A67+COS(RADIANS(60))*($D$48)</f>
        <v>55.99900000000002</v>
      </c>
      <c r="E68" s="5">
        <f>B67+SIN(RADIANS(60))*($D$48)</f>
        <v>-0.866025403784441</v>
      </c>
      <c r="F68" s="5">
        <f>C67</f>
        <v>300</v>
      </c>
      <c r="G68" s="1" t="str">
        <f>G66</f>
        <v>#14</v>
      </c>
      <c r="H68" s="1">
        <f>H66</f>
        <v>6</v>
      </c>
      <c r="I68" t="s">
        <v>39</v>
      </c>
      <c r="L68" s="1">
        <f>L67+1</f>
        <v>14</v>
      </c>
    </row>
    <row r="69" spans="1:8" ht="12.75">
      <c r="A69" s="5"/>
      <c r="B69" s="5"/>
      <c r="C69" s="5"/>
      <c r="D69" s="5"/>
      <c r="E69" s="5"/>
      <c r="F69" s="5"/>
      <c r="H69" s="1"/>
    </row>
    <row r="70" spans="1:6" ht="12.75">
      <c r="A70" s="5"/>
      <c r="B70" s="5"/>
      <c r="C70" s="5"/>
      <c r="D70" s="5"/>
      <c r="E70" s="5"/>
      <c r="F70" s="5"/>
    </row>
    <row r="71" spans="1:12" ht="12.75">
      <c r="A71" s="5">
        <f>D53</f>
        <v>-0.4375000000000001</v>
      </c>
      <c r="B71" s="5">
        <f>E53</f>
        <v>1.6327722283113837</v>
      </c>
      <c r="C71" s="5">
        <f>$C$11</f>
        <v>300</v>
      </c>
      <c r="D71" s="5">
        <f>A71+(($G$39-$C$16)/2)</f>
        <v>-0.125</v>
      </c>
      <c r="E71" s="5">
        <f>B71</f>
        <v>1.6327722283113837</v>
      </c>
      <c r="F71" s="5">
        <f>C71+$C$17</f>
        <v>301</v>
      </c>
      <c r="G71" s="1" t="str">
        <f aca="true" t="shared" si="4" ref="G71:G76">$C$19</f>
        <v>#12</v>
      </c>
      <c r="H71" s="1">
        <v>1</v>
      </c>
      <c r="I71" t="s">
        <v>49</v>
      </c>
      <c r="L71" s="1">
        <f>L68+1</f>
        <v>15</v>
      </c>
    </row>
    <row r="72" spans="1:12" ht="12.75">
      <c r="A72" s="5">
        <f aca="true" t="shared" si="5" ref="A72:C73">D71</f>
        <v>-0.125</v>
      </c>
      <c r="B72" s="5">
        <f t="shared" si="5"/>
        <v>1.6327722283113837</v>
      </c>
      <c r="C72" s="5">
        <f t="shared" si="5"/>
        <v>301</v>
      </c>
      <c r="D72" s="5">
        <f>A72</f>
        <v>-0.125</v>
      </c>
      <c r="E72" s="5">
        <f>B72</f>
        <v>1.6327722283113837</v>
      </c>
      <c r="F72" s="5">
        <f>C72+($E$28-(2*$C$17))</f>
        <v>302</v>
      </c>
      <c r="G72" s="1" t="str">
        <f t="shared" si="4"/>
        <v>#12</v>
      </c>
      <c r="H72" s="1"/>
      <c r="I72" t="s">
        <v>50</v>
      </c>
      <c r="L72" s="1">
        <f>L71+1</f>
        <v>16</v>
      </c>
    </row>
    <row r="73" spans="1:12" ht="12.75">
      <c r="A73" s="5">
        <f t="shared" si="5"/>
        <v>-0.125</v>
      </c>
      <c r="B73" s="5">
        <f t="shared" si="5"/>
        <v>1.6327722283113837</v>
      </c>
      <c r="C73" s="5">
        <f t="shared" si="5"/>
        <v>302</v>
      </c>
      <c r="D73" s="5">
        <f>A71</f>
        <v>-0.4375000000000001</v>
      </c>
      <c r="E73" s="5">
        <f>B71</f>
        <v>1.6327722283113837</v>
      </c>
      <c r="F73" s="5">
        <f>C73+$C$17</f>
        <v>303</v>
      </c>
      <c r="G73" s="1" t="str">
        <f t="shared" si="4"/>
        <v>#12</v>
      </c>
      <c r="H73" s="1">
        <v>1</v>
      </c>
      <c r="I73" t="s">
        <v>49</v>
      </c>
      <c r="L73" s="1">
        <f>L72+1</f>
        <v>17</v>
      </c>
    </row>
    <row r="74" spans="1:12" ht="12.75">
      <c r="A74" s="5">
        <f>D54</f>
        <v>0.4375000000000001</v>
      </c>
      <c r="B74" s="5">
        <f>E54</f>
        <v>1.6327722283113837</v>
      </c>
      <c r="C74" s="5">
        <f>$C$11</f>
        <v>300</v>
      </c>
      <c r="D74" s="5">
        <f>A74-(($G$39-$C$16)/2)</f>
        <v>0.125</v>
      </c>
      <c r="E74" s="5">
        <f>B74</f>
        <v>1.6327722283113837</v>
      </c>
      <c r="F74" s="5">
        <f>C74+$C$17</f>
        <v>301</v>
      </c>
      <c r="G74" s="1" t="str">
        <f t="shared" si="4"/>
        <v>#12</v>
      </c>
      <c r="H74" s="1">
        <v>1</v>
      </c>
      <c r="I74" t="s">
        <v>52</v>
      </c>
      <c r="L74" s="1">
        <f>L73+1</f>
        <v>18</v>
      </c>
    </row>
    <row r="75" spans="1:12" ht="12.75">
      <c r="A75" s="5">
        <f aca="true" t="shared" si="6" ref="A75:C76">D74</f>
        <v>0.125</v>
      </c>
      <c r="B75" s="5">
        <f t="shared" si="6"/>
        <v>1.6327722283113837</v>
      </c>
      <c r="C75" s="5">
        <f t="shared" si="6"/>
        <v>301</v>
      </c>
      <c r="D75" s="5">
        <f>A75</f>
        <v>0.125</v>
      </c>
      <c r="E75" s="5">
        <f>B75</f>
        <v>1.6327722283113837</v>
      </c>
      <c r="F75" s="5">
        <f>C75+($E$28-(2*$C$17))</f>
        <v>302</v>
      </c>
      <c r="G75" s="1" t="str">
        <f t="shared" si="4"/>
        <v>#12</v>
      </c>
      <c r="H75" s="1"/>
      <c r="I75" t="s">
        <v>53</v>
      </c>
      <c r="L75" s="1">
        <f>L74+1</f>
        <v>19</v>
      </c>
    </row>
    <row r="76" spans="1:12" ht="12.75">
      <c r="A76" s="5">
        <f t="shared" si="6"/>
        <v>0.125</v>
      </c>
      <c r="B76" s="5">
        <f t="shared" si="6"/>
        <v>1.6327722283113837</v>
      </c>
      <c r="C76" s="5">
        <f t="shared" si="6"/>
        <v>302</v>
      </c>
      <c r="D76" s="5">
        <f>A74</f>
        <v>0.4375000000000001</v>
      </c>
      <c r="E76" s="5">
        <f>B74</f>
        <v>1.6327722283113837</v>
      </c>
      <c r="F76" s="5">
        <f>C76+$C$17</f>
        <v>303</v>
      </c>
      <c r="G76" s="1" t="str">
        <f t="shared" si="4"/>
        <v>#12</v>
      </c>
      <c r="H76" s="1">
        <v>1</v>
      </c>
      <c r="I76" t="s">
        <v>52</v>
      </c>
      <c r="L76" s="1">
        <f>L75+1</f>
        <v>20</v>
      </c>
    </row>
    <row r="77" spans="1:6" ht="12.75">
      <c r="A77" s="5"/>
      <c r="B77" s="5"/>
      <c r="C77" s="5"/>
      <c r="D77" s="5"/>
      <c r="E77" s="5"/>
      <c r="F77" s="5"/>
    </row>
    <row r="78" spans="1:12" ht="12.75">
      <c r="A78" s="5">
        <f>D73</f>
        <v>-0.4375000000000001</v>
      </c>
      <c r="B78" s="5">
        <f>E73</f>
        <v>1.6327722283113837</v>
      </c>
      <c r="C78" s="5">
        <f>F73</f>
        <v>303</v>
      </c>
      <c r="D78" s="5">
        <f>A78-COS(RADIANS(60))*($E$44)</f>
        <v>-31.970000000000006</v>
      </c>
      <c r="E78" s="5">
        <f>B78+SIN(RADIANS(60))*($E$44)</f>
        <v>56.248664317977</v>
      </c>
      <c r="F78" s="5">
        <f>C78</f>
        <v>303</v>
      </c>
      <c r="G78" s="1" t="str">
        <f>$C$20</f>
        <v>#14</v>
      </c>
      <c r="H78" s="1">
        <v>6</v>
      </c>
      <c r="I78" t="s">
        <v>32</v>
      </c>
      <c r="K78" t="str">
        <f>$E$42</f>
        <v>12m</v>
      </c>
      <c r="L78" s="1">
        <f>L76+1</f>
        <v>21</v>
      </c>
    </row>
    <row r="79" spans="1:12" ht="12.75">
      <c r="A79" s="5">
        <f aca="true" t="shared" si="7" ref="A79:C80">D78</f>
        <v>-31.970000000000006</v>
      </c>
      <c r="B79" s="5">
        <f t="shared" si="7"/>
        <v>56.248664317977</v>
      </c>
      <c r="C79" s="5">
        <f t="shared" si="7"/>
        <v>303</v>
      </c>
      <c r="D79" s="5">
        <f>A79-$D$29</f>
        <v>-32.970000000000006</v>
      </c>
      <c r="E79" s="5">
        <f>B79</f>
        <v>56.248664317977</v>
      </c>
      <c r="F79" s="5">
        <f>C79</f>
        <v>303</v>
      </c>
      <c r="G79" s="1" t="str">
        <f>$C$20</f>
        <v>#14</v>
      </c>
      <c r="H79" s="1">
        <v>1</v>
      </c>
      <c r="I79" t="s">
        <v>62</v>
      </c>
      <c r="L79" s="1">
        <f>L78+1</f>
        <v>22</v>
      </c>
    </row>
    <row r="80" spans="1:12" ht="12.75">
      <c r="A80" s="5">
        <f t="shared" si="7"/>
        <v>-32.970000000000006</v>
      </c>
      <c r="B80" s="5">
        <f t="shared" si="7"/>
        <v>56.248664317977</v>
      </c>
      <c r="C80" s="5">
        <f t="shared" si="7"/>
        <v>303</v>
      </c>
      <c r="D80" s="5">
        <f>A80-COS(RADIANS(60))*($E$45)</f>
        <v>-62.437500000000014</v>
      </c>
      <c r="E80" s="5">
        <f>B79-SIN(RADIANS(60))*($E$45)</f>
        <v>5.209457145941116</v>
      </c>
      <c r="F80" s="5">
        <f>C79</f>
        <v>303</v>
      </c>
      <c r="G80" s="1" t="str">
        <f>G78</f>
        <v>#14</v>
      </c>
      <c r="H80" s="1">
        <v>6</v>
      </c>
      <c r="I80" t="s">
        <v>33</v>
      </c>
      <c r="L80" s="1">
        <f>L79+1</f>
        <v>23</v>
      </c>
    </row>
    <row r="81" spans="1:12" ht="12.75">
      <c r="A81" s="5">
        <f>D76</f>
        <v>0.4375000000000001</v>
      </c>
      <c r="B81" s="5">
        <f>E76</f>
        <v>1.6327722283113837</v>
      </c>
      <c r="C81" s="5">
        <f>F76</f>
        <v>303</v>
      </c>
      <c r="D81" s="5">
        <f>$A$59+COS(RADIANS(60))*($E$44)</f>
        <v>31.970000000000006</v>
      </c>
      <c r="E81" s="5">
        <f>B81+SIN(RADIANS(60))*($E$44)</f>
        <v>56.248664317977</v>
      </c>
      <c r="F81" s="5">
        <f>C81</f>
        <v>303</v>
      </c>
      <c r="G81" s="1" t="str">
        <f>G80</f>
        <v>#14</v>
      </c>
      <c r="H81" s="1">
        <f>H80</f>
        <v>6</v>
      </c>
      <c r="I81" t="s">
        <v>34</v>
      </c>
      <c r="L81" s="1">
        <f>L80+1</f>
        <v>24</v>
      </c>
    </row>
    <row r="82" spans="1:12" ht="12.75">
      <c r="A82" s="5">
        <f aca="true" t="shared" si="8" ref="A82:C83">D81</f>
        <v>31.970000000000006</v>
      </c>
      <c r="B82" s="5">
        <f t="shared" si="8"/>
        <v>56.248664317977</v>
      </c>
      <c r="C82" s="5">
        <f t="shared" si="8"/>
        <v>303</v>
      </c>
      <c r="D82" s="5">
        <f>A82+$D$29</f>
        <v>32.970000000000006</v>
      </c>
      <c r="E82" s="5">
        <f>B82</f>
        <v>56.248664317977</v>
      </c>
      <c r="F82" s="5">
        <f>C82</f>
        <v>303</v>
      </c>
      <c r="G82" s="1" t="str">
        <f>$C$20</f>
        <v>#14</v>
      </c>
      <c r="H82" s="1">
        <v>1</v>
      </c>
      <c r="I82" t="s">
        <v>62</v>
      </c>
      <c r="L82" s="1">
        <f>L81+1</f>
        <v>25</v>
      </c>
    </row>
    <row r="83" spans="1:12" ht="12.75">
      <c r="A83" s="5">
        <f t="shared" si="8"/>
        <v>32.970000000000006</v>
      </c>
      <c r="B83" s="5">
        <f t="shared" si="8"/>
        <v>56.248664317977</v>
      </c>
      <c r="C83" s="5">
        <f t="shared" si="8"/>
        <v>303</v>
      </c>
      <c r="D83" s="5">
        <f>A83+COS(RADIANS(60))*($E$45)</f>
        <v>62.437500000000014</v>
      </c>
      <c r="E83" s="5">
        <f>B83-SIN(RADIANS(60))*($E$45)</f>
        <v>5.209457145941116</v>
      </c>
      <c r="F83" s="5">
        <f>C83</f>
        <v>303</v>
      </c>
      <c r="G83" s="1" t="str">
        <f>G81</f>
        <v>#14</v>
      </c>
      <c r="H83" s="1">
        <f>H81</f>
        <v>6</v>
      </c>
      <c r="I83" t="s">
        <v>35</v>
      </c>
      <c r="L83" s="1">
        <f>L82+1</f>
        <v>26</v>
      </c>
    </row>
    <row r="85" spans="1:12" ht="12.75">
      <c r="A85" s="5">
        <f>$D$14</f>
        <v>0</v>
      </c>
      <c r="B85" s="5">
        <f>$E$14</f>
        <v>0</v>
      </c>
      <c r="C85" s="5">
        <f>C78</f>
        <v>303</v>
      </c>
      <c r="D85" s="5">
        <f>A85-$E$47*COS(RADIANS(60))</f>
        <v>-31.57050000000001</v>
      </c>
      <c r="E85" s="5">
        <f>B85-SIN(RADIANS(60))*($E$47)</f>
        <v>-54.68171002035324</v>
      </c>
      <c r="F85" s="5">
        <f>C85</f>
        <v>303</v>
      </c>
      <c r="G85" s="1" t="str">
        <f>G83</f>
        <v>#14</v>
      </c>
      <c r="H85" s="1">
        <f>H83</f>
        <v>6</v>
      </c>
      <c r="I85" t="s">
        <v>36</v>
      </c>
      <c r="K85" t="str">
        <f>$E$42</f>
        <v>12m</v>
      </c>
      <c r="L85" s="1">
        <f>L83+1</f>
        <v>27</v>
      </c>
    </row>
    <row r="86" spans="1:12" ht="12.75">
      <c r="A86" s="5">
        <f aca="true" t="shared" si="9" ref="A86:C87">D85</f>
        <v>-31.57050000000001</v>
      </c>
      <c r="B86" s="5">
        <f t="shared" si="9"/>
        <v>-54.68171002035324</v>
      </c>
      <c r="C86" s="5">
        <f t="shared" si="9"/>
        <v>303</v>
      </c>
      <c r="D86" s="5">
        <f>A86-$D$29</f>
        <v>-32.57050000000001</v>
      </c>
      <c r="E86" s="5">
        <f>B86</f>
        <v>-54.68171002035324</v>
      </c>
      <c r="F86" s="5">
        <f>C86</f>
        <v>303</v>
      </c>
      <c r="G86" s="1" t="str">
        <f>$C$20</f>
        <v>#14</v>
      </c>
      <c r="H86" s="1">
        <v>1</v>
      </c>
      <c r="I86" t="s">
        <v>62</v>
      </c>
      <c r="L86" s="1">
        <f>L85+1</f>
        <v>28</v>
      </c>
    </row>
    <row r="87" spans="1:12" ht="12.75">
      <c r="A87" s="5">
        <f t="shared" si="9"/>
        <v>-32.57050000000001</v>
      </c>
      <c r="B87" s="5">
        <f t="shared" si="9"/>
        <v>-54.68171002035324</v>
      </c>
      <c r="C87" s="5">
        <f t="shared" si="9"/>
        <v>303</v>
      </c>
      <c r="D87" s="5">
        <f>A86-COS(RADIANS(60))*($E$48)</f>
        <v>-61.86100000000002</v>
      </c>
      <c r="E87" s="5">
        <f>B86+SIN(RADIANS(60))*($E$48)</f>
        <v>-2.2170250336881665</v>
      </c>
      <c r="F87" s="5">
        <f>C86</f>
        <v>303</v>
      </c>
      <c r="G87" s="1" t="str">
        <f>G85</f>
        <v>#14</v>
      </c>
      <c r="H87" s="1">
        <f>H85</f>
        <v>6</v>
      </c>
      <c r="I87" t="s">
        <v>37</v>
      </c>
      <c r="L87" s="1">
        <f>L86+1</f>
        <v>29</v>
      </c>
    </row>
    <row r="88" spans="1:12" ht="12.75">
      <c r="A88" s="5">
        <f>A85</f>
        <v>0</v>
      </c>
      <c r="B88" s="5">
        <f>B85</f>
        <v>0</v>
      </c>
      <c r="C88" s="5">
        <f>C85</f>
        <v>303</v>
      </c>
      <c r="D88" s="5">
        <f>A88+COS(RADIANS(60))*($E$47)</f>
        <v>31.57050000000001</v>
      </c>
      <c r="E88" s="5">
        <f>B88-SIN(RADIANS(60))*($E$47)</f>
        <v>-54.68171002035324</v>
      </c>
      <c r="F88" s="5">
        <f>C88</f>
        <v>303</v>
      </c>
      <c r="G88" s="1" t="str">
        <f>G87</f>
        <v>#14</v>
      </c>
      <c r="H88" s="1">
        <f>H87</f>
        <v>6</v>
      </c>
      <c r="I88" t="s">
        <v>38</v>
      </c>
      <c r="L88" s="1">
        <f>L87+1</f>
        <v>30</v>
      </c>
    </row>
    <row r="89" spans="1:12" ht="12.75">
      <c r="A89" s="5">
        <f aca="true" t="shared" si="10" ref="A89:C90">D88</f>
        <v>31.57050000000001</v>
      </c>
      <c r="B89" s="5">
        <f t="shared" si="10"/>
        <v>-54.68171002035324</v>
      </c>
      <c r="C89" s="5">
        <f t="shared" si="10"/>
        <v>303</v>
      </c>
      <c r="D89" s="5">
        <f>A89+$D$29</f>
        <v>32.57050000000001</v>
      </c>
      <c r="E89" s="5">
        <f>B89</f>
        <v>-54.68171002035324</v>
      </c>
      <c r="F89" s="5">
        <f>C89</f>
        <v>303</v>
      </c>
      <c r="G89" s="1" t="str">
        <f>$C$20</f>
        <v>#14</v>
      </c>
      <c r="H89" s="1">
        <v>1</v>
      </c>
      <c r="I89" t="s">
        <v>62</v>
      </c>
      <c r="L89" s="1">
        <f>L88+1</f>
        <v>31</v>
      </c>
    </row>
    <row r="90" spans="1:12" ht="12.75">
      <c r="A90" s="5">
        <f t="shared" si="10"/>
        <v>32.57050000000001</v>
      </c>
      <c r="B90" s="5">
        <f t="shared" si="10"/>
        <v>-54.68171002035324</v>
      </c>
      <c r="C90" s="5">
        <f t="shared" si="10"/>
        <v>303</v>
      </c>
      <c r="D90" s="5">
        <f>A89+COS(RADIANS(60))*($E$48)</f>
        <v>61.86100000000002</v>
      </c>
      <c r="E90" s="5">
        <f>B89+SIN(RADIANS(60))*($E$48)</f>
        <v>-2.2170250336881665</v>
      </c>
      <c r="F90" s="5">
        <f>C89</f>
        <v>303</v>
      </c>
      <c r="G90" s="1" t="str">
        <f>G88</f>
        <v>#14</v>
      </c>
      <c r="H90" s="1">
        <f>H88</f>
        <v>6</v>
      </c>
      <c r="I90" t="s">
        <v>39</v>
      </c>
      <c r="L90" s="1">
        <f>L89+1</f>
        <v>32</v>
      </c>
    </row>
    <row r="93" spans="1:12" ht="12.75">
      <c r="A93" s="5">
        <f>D73</f>
        <v>-0.4375000000000001</v>
      </c>
      <c r="B93" s="5">
        <f>E73</f>
        <v>1.6327722283113837</v>
      </c>
      <c r="C93" s="5">
        <f>F73</f>
        <v>303</v>
      </c>
      <c r="D93" s="5">
        <f>A93+(($G$39-$C$16)/2)</f>
        <v>-0.125</v>
      </c>
      <c r="E93" s="5">
        <f>B93</f>
        <v>1.6327722283113837</v>
      </c>
      <c r="F93" s="5">
        <f>C93+$C$17</f>
        <v>304</v>
      </c>
      <c r="G93" s="1" t="str">
        <f aca="true" t="shared" si="11" ref="G93:G98">$C$19</f>
        <v>#12</v>
      </c>
      <c r="H93" s="1">
        <v>1</v>
      </c>
      <c r="I93" t="s">
        <v>49</v>
      </c>
      <c r="L93" s="1">
        <f>L90+1</f>
        <v>33</v>
      </c>
    </row>
    <row r="94" spans="1:12" ht="12.75">
      <c r="A94" s="5">
        <f aca="true" t="shared" si="12" ref="A94:C95">D93</f>
        <v>-0.125</v>
      </c>
      <c r="B94" s="5">
        <f t="shared" si="12"/>
        <v>1.6327722283113837</v>
      </c>
      <c r="C94" s="5">
        <f t="shared" si="12"/>
        <v>304</v>
      </c>
      <c r="D94" s="5">
        <f>A94</f>
        <v>-0.125</v>
      </c>
      <c r="E94" s="5">
        <f>B94</f>
        <v>1.6327722283113837</v>
      </c>
      <c r="F94" s="5">
        <f>C94+($F$28-(2*$C$17))</f>
        <v>306.5</v>
      </c>
      <c r="G94" s="1" t="str">
        <f t="shared" si="11"/>
        <v>#12</v>
      </c>
      <c r="H94" s="1"/>
      <c r="I94" t="s">
        <v>50</v>
      </c>
      <c r="L94" s="1">
        <f>L93+1</f>
        <v>34</v>
      </c>
    </row>
    <row r="95" spans="1:12" ht="12.75">
      <c r="A95" s="5">
        <f t="shared" si="12"/>
        <v>-0.125</v>
      </c>
      <c r="B95" s="5">
        <f t="shared" si="12"/>
        <v>1.6327722283113837</v>
      </c>
      <c r="C95" s="5">
        <f t="shared" si="12"/>
        <v>306.5</v>
      </c>
      <c r="D95" s="5">
        <f>A93</f>
        <v>-0.4375000000000001</v>
      </c>
      <c r="E95" s="5">
        <f>B93</f>
        <v>1.6327722283113837</v>
      </c>
      <c r="F95" s="5">
        <f>C95+$C$17</f>
        <v>307.5</v>
      </c>
      <c r="G95" s="1" t="str">
        <f t="shared" si="11"/>
        <v>#12</v>
      </c>
      <c r="H95" s="1">
        <v>1</v>
      </c>
      <c r="I95" t="s">
        <v>49</v>
      </c>
      <c r="L95" s="1">
        <f>L94+1</f>
        <v>35</v>
      </c>
    </row>
    <row r="96" spans="1:12" ht="12.75">
      <c r="A96" s="5">
        <f>D76</f>
        <v>0.4375000000000001</v>
      </c>
      <c r="B96" s="5">
        <f>E76</f>
        <v>1.6327722283113837</v>
      </c>
      <c r="C96" s="5">
        <f>F76</f>
        <v>303</v>
      </c>
      <c r="D96" s="5">
        <f>A96-(($G$39-$C$16)/2)</f>
        <v>0.125</v>
      </c>
      <c r="E96" s="5">
        <f>B96</f>
        <v>1.6327722283113837</v>
      </c>
      <c r="F96" s="5">
        <f>C96+$C$17</f>
        <v>304</v>
      </c>
      <c r="G96" s="1" t="str">
        <f t="shared" si="11"/>
        <v>#12</v>
      </c>
      <c r="H96" s="1">
        <v>1</v>
      </c>
      <c r="I96" t="s">
        <v>52</v>
      </c>
      <c r="L96" s="1">
        <f>L95+1</f>
        <v>36</v>
      </c>
    </row>
    <row r="97" spans="1:12" ht="12.75">
      <c r="A97" s="5">
        <f aca="true" t="shared" si="13" ref="A97:C98">D96</f>
        <v>0.125</v>
      </c>
      <c r="B97" s="5">
        <f t="shared" si="13"/>
        <v>1.6327722283113837</v>
      </c>
      <c r="C97" s="5">
        <f t="shared" si="13"/>
        <v>304</v>
      </c>
      <c r="D97" s="5">
        <f>A97</f>
        <v>0.125</v>
      </c>
      <c r="E97" s="5">
        <f>B97</f>
        <v>1.6327722283113837</v>
      </c>
      <c r="F97" s="5">
        <f>C97+($F$28-(2*$C$17))</f>
        <v>306.5</v>
      </c>
      <c r="G97" s="1" t="str">
        <f t="shared" si="11"/>
        <v>#12</v>
      </c>
      <c r="H97" s="1"/>
      <c r="I97" t="s">
        <v>53</v>
      </c>
      <c r="L97" s="1">
        <f>L96+1</f>
        <v>37</v>
      </c>
    </row>
    <row r="98" spans="1:12" ht="12.75">
      <c r="A98" s="5">
        <f t="shared" si="13"/>
        <v>0.125</v>
      </c>
      <c r="B98" s="5">
        <f t="shared" si="13"/>
        <v>1.6327722283113837</v>
      </c>
      <c r="C98" s="5">
        <f t="shared" si="13"/>
        <v>306.5</v>
      </c>
      <c r="D98" s="5">
        <f>A96</f>
        <v>0.4375000000000001</v>
      </c>
      <c r="E98" s="5">
        <f>B96</f>
        <v>1.6327722283113837</v>
      </c>
      <c r="F98" s="5">
        <f>C98+$C$17</f>
        <v>307.5</v>
      </c>
      <c r="G98" s="1" t="str">
        <f t="shared" si="11"/>
        <v>#12</v>
      </c>
      <c r="H98" s="1">
        <v>1</v>
      </c>
      <c r="I98" t="s">
        <v>52</v>
      </c>
      <c r="L98" s="1">
        <f>L97+1</f>
        <v>38</v>
      </c>
    </row>
    <row r="99" spans="1:6" ht="12.75">
      <c r="A99" s="5"/>
      <c r="B99" s="5"/>
      <c r="C99" s="5"/>
      <c r="D99" s="5"/>
      <c r="E99" s="5"/>
      <c r="F99" s="5"/>
    </row>
    <row r="100" spans="1:12" ht="12.75">
      <c r="A100" s="5">
        <f>D95</f>
        <v>-0.4375000000000001</v>
      </c>
      <c r="B100" s="5">
        <f>E95</f>
        <v>1.6327722283113837</v>
      </c>
      <c r="C100" s="5">
        <f>F95</f>
        <v>307.5</v>
      </c>
      <c r="D100" s="5">
        <f>A100-COS(RADIANS(60))*($F$44)</f>
        <v>-38.24250000000001</v>
      </c>
      <c r="E100" s="5">
        <f>B100+SIN(RADIANS(60))*($F$44)</f>
        <v>67.11295300845278</v>
      </c>
      <c r="F100" s="5">
        <f>C100</f>
        <v>307.5</v>
      </c>
      <c r="G100" s="1" t="str">
        <f>$C$20</f>
        <v>#14</v>
      </c>
      <c r="H100" s="1">
        <v>6</v>
      </c>
      <c r="I100" t="s">
        <v>32</v>
      </c>
      <c r="K100" t="str">
        <f>$F$23</f>
        <v>15m</v>
      </c>
      <c r="L100" s="1">
        <f>L98+1</f>
        <v>39</v>
      </c>
    </row>
    <row r="101" spans="1:12" ht="12.75">
      <c r="A101" s="5">
        <f aca="true" t="shared" si="14" ref="A101:C102">D100</f>
        <v>-38.24250000000001</v>
      </c>
      <c r="B101" s="5">
        <f t="shared" si="14"/>
        <v>67.11295300845278</v>
      </c>
      <c r="C101" s="5">
        <f t="shared" si="14"/>
        <v>307.5</v>
      </c>
      <c r="D101" s="5">
        <f>A101-$D$29</f>
        <v>-39.24250000000001</v>
      </c>
      <c r="E101" s="5">
        <f>B101</f>
        <v>67.11295300845278</v>
      </c>
      <c r="F101" s="5">
        <f>C101</f>
        <v>307.5</v>
      </c>
      <c r="G101" s="1" t="str">
        <f>$C$20</f>
        <v>#14</v>
      </c>
      <c r="H101" s="1">
        <v>1</v>
      </c>
      <c r="I101" t="s">
        <v>62</v>
      </c>
      <c r="L101" s="1">
        <f>L100+1</f>
        <v>40</v>
      </c>
    </row>
    <row r="102" spans="1:12" ht="12.75">
      <c r="A102" s="5">
        <f t="shared" si="14"/>
        <v>-39.24250000000001</v>
      </c>
      <c r="B102" s="5">
        <f t="shared" si="14"/>
        <v>67.11295300845278</v>
      </c>
      <c r="C102" s="5">
        <f t="shared" si="14"/>
        <v>307.5</v>
      </c>
      <c r="D102" s="5">
        <f>A101-COS(RADIANS(60))*($F$45)</f>
        <v>-73.68750000000001</v>
      </c>
      <c r="E102" s="5">
        <f>B101-SIN(RADIANS(60))*($F$45)</f>
        <v>5.720412134173927</v>
      </c>
      <c r="F102" s="5">
        <f>C101</f>
        <v>307.5</v>
      </c>
      <c r="G102" s="1" t="str">
        <f>G100</f>
        <v>#14</v>
      </c>
      <c r="H102" s="1">
        <v>6</v>
      </c>
      <c r="I102" t="s">
        <v>33</v>
      </c>
      <c r="L102" s="1">
        <f>L101+1</f>
        <v>41</v>
      </c>
    </row>
    <row r="103" spans="1:12" ht="12.75">
      <c r="A103" s="5">
        <f>D98</f>
        <v>0.4375000000000001</v>
      </c>
      <c r="B103" s="5">
        <f>E98</f>
        <v>1.6327722283113837</v>
      </c>
      <c r="C103" s="5">
        <f>F98</f>
        <v>307.5</v>
      </c>
      <c r="D103" s="5">
        <f>$A$59+COS(RADIANS(60))*($F$44)</f>
        <v>38.24250000000001</v>
      </c>
      <c r="E103" s="5">
        <f>B103+SIN(RADIANS(60))*($F$44)</f>
        <v>67.11295300845278</v>
      </c>
      <c r="F103" s="5">
        <f>C103</f>
        <v>307.5</v>
      </c>
      <c r="G103" s="1" t="str">
        <f>G102</f>
        <v>#14</v>
      </c>
      <c r="H103" s="1">
        <f>H102</f>
        <v>6</v>
      </c>
      <c r="I103" t="s">
        <v>34</v>
      </c>
      <c r="L103" s="1">
        <f>L102+1</f>
        <v>42</v>
      </c>
    </row>
    <row r="104" spans="1:12" ht="12.75">
      <c r="A104" s="5">
        <f aca="true" t="shared" si="15" ref="A104:C105">D103</f>
        <v>38.24250000000001</v>
      </c>
      <c r="B104" s="5">
        <f t="shared" si="15"/>
        <v>67.11295300845278</v>
      </c>
      <c r="C104" s="5">
        <f t="shared" si="15"/>
        <v>307.5</v>
      </c>
      <c r="D104" s="5">
        <f>A104+$D$29</f>
        <v>39.24250000000001</v>
      </c>
      <c r="E104" s="5">
        <f>B104</f>
        <v>67.11295300845278</v>
      </c>
      <c r="F104" s="5">
        <f>C104</f>
        <v>307.5</v>
      </c>
      <c r="G104" s="1" t="str">
        <f>$C$20</f>
        <v>#14</v>
      </c>
      <c r="H104" s="1">
        <v>1</v>
      </c>
      <c r="I104" t="s">
        <v>62</v>
      </c>
      <c r="L104" s="1">
        <f>L103+1</f>
        <v>43</v>
      </c>
    </row>
    <row r="105" spans="1:12" ht="12.75">
      <c r="A105" s="5">
        <f t="shared" si="15"/>
        <v>39.24250000000001</v>
      </c>
      <c r="B105" s="5">
        <f t="shared" si="15"/>
        <v>67.11295300845278</v>
      </c>
      <c r="C105" s="5">
        <f t="shared" si="15"/>
        <v>307.5</v>
      </c>
      <c r="D105" s="5">
        <f>A104+COS(RADIANS(60))*($F$45)</f>
        <v>73.68750000000001</v>
      </c>
      <c r="E105" s="5">
        <f>B104-SIN(RADIANS(60))*($F$45)</f>
        <v>5.720412134173927</v>
      </c>
      <c r="F105" s="5">
        <f>C104</f>
        <v>307.5</v>
      </c>
      <c r="G105" s="1" t="str">
        <f>G103</f>
        <v>#14</v>
      </c>
      <c r="H105" s="1">
        <f>H103</f>
        <v>6</v>
      </c>
      <c r="I105" t="s">
        <v>35</v>
      </c>
      <c r="L105" s="1">
        <f>L104+1</f>
        <v>44</v>
      </c>
    </row>
    <row r="107" spans="1:12" ht="12.75">
      <c r="A107" s="5">
        <f>$D$14</f>
        <v>0</v>
      </c>
      <c r="B107" s="5">
        <f>$E$14</f>
        <v>0</v>
      </c>
      <c r="C107" s="5">
        <f>C100</f>
        <v>307.5</v>
      </c>
      <c r="D107" s="5">
        <f>A107-$F$47*COS(RADIANS(60))</f>
        <v>-37.92875000000001</v>
      </c>
      <c r="E107" s="5">
        <f>B107-SIN(RADIANS(60))*($F$47)</f>
        <v>-65.69452206757805</v>
      </c>
      <c r="F107" s="5">
        <f>C107</f>
        <v>307.5</v>
      </c>
      <c r="G107" s="1" t="str">
        <f>G105</f>
        <v>#14</v>
      </c>
      <c r="H107" s="1">
        <f>H105</f>
        <v>6</v>
      </c>
      <c r="I107" t="s">
        <v>36</v>
      </c>
      <c r="K107" t="str">
        <f>$F$23</f>
        <v>15m</v>
      </c>
      <c r="L107" s="1">
        <f>L105+1</f>
        <v>45</v>
      </c>
    </row>
    <row r="108" spans="1:12" ht="12.75">
      <c r="A108" s="5">
        <f aca="true" t="shared" si="16" ref="A108:C109">D107</f>
        <v>-37.92875000000001</v>
      </c>
      <c r="B108" s="5">
        <f t="shared" si="16"/>
        <v>-65.69452206757805</v>
      </c>
      <c r="C108" s="5">
        <f t="shared" si="16"/>
        <v>307.5</v>
      </c>
      <c r="D108" s="5">
        <f>A108-$D$29</f>
        <v>-38.92875000000001</v>
      </c>
      <c r="E108" s="5">
        <f>B108</f>
        <v>-65.69452206757805</v>
      </c>
      <c r="F108" s="5">
        <f>C108</f>
        <v>307.5</v>
      </c>
      <c r="G108" s="1" t="str">
        <f>$C$20</f>
        <v>#14</v>
      </c>
      <c r="H108" s="1">
        <v>1</v>
      </c>
      <c r="I108" t="s">
        <v>62</v>
      </c>
      <c r="L108" s="1">
        <f>L107+1</f>
        <v>46</v>
      </c>
    </row>
    <row r="109" spans="1:12" ht="12.75">
      <c r="A109" s="5">
        <f t="shared" si="16"/>
        <v>-38.92875000000001</v>
      </c>
      <c r="B109" s="5">
        <f t="shared" si="16"/>
        <v>-65.69452206757805</v>
      </c>
      <c r="C109" s="5">
        <f t="shared" si="16"/>
        <v>307.5</v>
      </c>
      <c r="D109" s="5">
        <f>A108-COS(RADIANS(60))*($F$48)</f>
        <v>-74.28250000000001</v>
      </c>
      <c r="E109" s="5">
        <f>B108+SIN(RADIANS(60))*($F$48)</f>
        <v>-2.7279800219209847</v>
      </c>
      <c r="F109" s="5">
        <f>C108</f>
        <v>307.5</v>
      </c>
      <c r="G109" s="1" t="str">
        <f>G107</f>
        <v>#14</v>
      </c>
      <c r="H109" s="1">
        <f>H107</f>
        <v>6</v>
      </c>
      <c r="I109" t="s">
        <v>37</v>
      </c>
      <c r="L109" s="1">
        <f>L108+1</f>
        <v>47</v>
      </c>
    </row>
    <row r="110" spans="1:12" ht="12.75">
      <c r="A110" s="5">
        <f>A107</f>
        <v>0</v>
      </c>
      <c r="B110" s="5">
        <f>B107</f>
        <v>0</v>
      </c>
      <c r="C110" s="5">
        <f>C107</f>
        <v>307.5</v>
      </c>
      <c r="D110" s="5">
        <f>A110+COS(RADIANS(60))*($F$47)</f>
        <v>37.92875000000001</v>
      </c>
      <c r="E110" s="5">
        <f>B110-SIN(RADIANS(60))*($F$47)</f>
        <v>-65.69452206757805</v>
      </c>
      <c r="F110" s="5">
        <f>C110</f>
        <v>307.5</v>
      </c>
      <c r="G110" s="1" t="str">
        <f>G109</f>
        <v>#14</v>
      </c>
      <c r="H110" s="1">
        <f>H109</f>
        <v>6</v>
      </c>
      <c r="I110" t="s">
        <v>38</v>
      </c>
      <c r="L110" s="1">
        <f>L109+1</f>
        <v>48</v>
      </c>
    </row>
    <row r="111" spans="1:12" ht="12.75">
      <c r="A111" s="5">
        <f aca="true" t="shared" si="17" ref="A111:C112">D110</f>
        <v>37.92875000000001</v>
      </c>
      <c r="B111" s="5">
        <f t="shared" si="17"/>
        <v>-65.69452206757805</v>
      </c>
      <c r="C111" s="5">
        <f t="shared" si="17"/>
        <v>307.5</v>
      </c>
      <c r="D111" s="5">
        <f>A111+$D$29</f>
        <v>38.92875000000001</v>
      </c>
      <c r="E111" s="5">
        <f>B111</f>
        <v>-65.69452206757805</v>
      </c>
      <c r="F111" s="5">
        <f>C111</f>
        <v>307.5</v>
      </c>
      <c r="G111" s="1" t="str">
        <f>$C$20</f>
        <v>#14</v>
      </c>
      <c r="H111" s="1">
        <v>1</v>
      </c>
      <c r="I111" t="s">
        <v>62</v>
      </c>
      <c r="L111" s="1">
        <f>L110+1</f>
        <v>49</v>
      </c>
    </row>
    <row r="112" spans="1:12" ht="12.75">
      <c r="A112" s="5">
        <f t="shared" si="17"/>
        <v>38.92875000000001</v>
      </c>
      <c r="B112" s="5">
        <f t="shared" si="17"/>
        <v>-65.69452206757805</v>
      </c>
      <c r="C112" s="5">
        <f t="shared" si="17"/>
        <v>307.5</v>
      </c>
      <c r="D112" s="5">
        <f>A112+COS(RADIANS(60))*($F$48)</f>
        <v>75.28250000000001</v>
      </c>
      <c r="E112" s="5">
        <f>B112+SIN(RADIANS(60))*($F$48)</f>
        <v>-2.7279800219209847</v>
      </c>
      <c r="F112" s="5">
        <f>C112</f>
        <v>307.5</v>
      </c>
      <c r="G112" s="1" t="str">
        <f>G110</f>
        <v>#14</v>
      </c>
      <c r="H112" s="1">
        <f>H110</f>
        <v>6</v>
      </c>
      <c r="I112" t="s">
        <v>39</v>
      </c>
      <c r="L112" s="1">
        <f>L111+1</f>
        <v>50</v>
      </c>
    </row>
    <row r="115" spans="1:12" ht="12.75">
      <c r="A115" s="5">
        <f>D95</f>
        <v>-0.4375000000000001</v>
      </c>
      <c r="B115" s="5">
        <f>E95</f>
        <v>1.6327722283113837</v>
      </c>
      <c r="C115" s="5">
        <f>F95</f>
        <v>307.5</v>
      </c>
      <c r="D115" s="5">
        <f>A115+(($G$39-$C$16)/2)</f>
        <v>-0.125</v>
      </c>
      <c r="E115" s="5">
        <f>B115</f>
        <v>1.6327722283113837</v>
      </c>
      <c r="F115" s="5">
        <f>C115+$C$17</f>
        <v>308.5</v>
      </c>
      <c r="G115" s="1" t="str">
        <f aca="true" t="shared" si="18" ref="G115:G120">$C$19</f>
        <v>#12</v>
      </c>
      <c r="H115" s="1">
        <v>1</v>
      </c>
      <c r="I115" t="s">
        <v>49</v>
      </c>
      <c r="L115" s="1">
        <f>L112+1</f>
        <v>51</v>
      </c>
    </row>
    <row r="116" spans="1:12" ht="12.75">
      <c r="A116" s="5">
        <f aca="true" t="shared" si="19" ref="A116:C117">D115</f>
        <v>-0.125</v>
      </c>
      <c r="B116" s="5">
        <f t="shared" si="19"/>
        <v>1.6327722283113837</v>
      </c>
      <c r="C116" s="5">
        <f t="shared" si="19"/>
        <v>308.5</v>
      </c>
      <c r="D116" s="5">
        <f>A116</f>
        <v>-0.125</v>
      </c>
      <c r="E116" s="5">
        <f>B116</f>
        <v>1.6327722283113837</v>
      </c>
      <c r="F116" s="5">
        <f>C116+($G$28-(2*$C$17))</f>
        <v>312</v>
      </c>
      <c r="G116" s="1" t="str">
        <f t="shared" si="18"/>
        <v>#12</v>
      </c>
      <c r="H116" s="1"/>
      <c r="I116" t="s">
        <v>50</v>
      </c>
      <c r="L116" s="1">
        <f>L115+1</f>
        <v>52</v>
      </c>
    </row>
    <row r="117" spans="1:12" ht="12.75">
      <c r="A117" s="5">
        <f t="shared" si="19"/>
        <v>-0.125</v>
      </c>
      <c r="B117" s="5">
        <f t="shared" si="19"/>
        <v>1.6327722283113837</v>
      </c>
      <c r="C117" s="5">
        <f t="shared" si="19"/>
        <v>312</v>
      </c>
      <c r="D117" s="5">
        <f>A115</f>
        <v>-0.4375000000000001</v>
      </c>
      <c r="E117" s="5">
        <f>B115</f>
        <v>1.6327722283113837</v>
      </c>
      <c r="F117" s="5">
        <f>C117+$C$17</f>
        <v>313</v>
      </c>
      <c r="G117" s="1" t="str">
        <f t="shared" si="18"/>
        <v>#12</v>
      </c>
      <c r="H117" s="1">
        <v>1</v>
      </c>
      <c r="I117" t="s">
        <v>49</v>
      </c>
      <c r="L117" s="1">
        <f>L116+1</f>
        <v>53</v>
      </c>
    </row>
    <row r="118" spans="1:12" ht="12.75">
      <c r="A118" s="5">
        <f>D98</f>
        <v>0.4375000000000001</v>
      </c>
      <c r="B118" s="5">
        <f>E98</f>
        <v>1.6327722283113837</v>
      </c>
      <c r="C118" s="5">
        <f>F98</f>
        <v>307.5</v>
      </c>
      <c r="D118" s="5">
        <f>A118-(($G$39-$C$16)/2)</f>
        <v>0.125</v>
      </c>
      <c r="E118" s="5">
        <f>B118</f>
        <v>1.6327722283113837</v>
      </c>
      <c r="F118" s="5">
        <f>C118+$C$17</f>
        <v>308.5</v>
      </c>
      <c r="G118" s="1" t="str">
        <f t="shared" si="18"/>
        <v>#12</v>
      </c>
      <c r="H118" s="1">
        <v>1</v>
      </c>
      <c r="I118" t="s">
        <v>52</v>
      </c>
      <c r="L118" s="1">
        <f>L117+1</f>
        <v>54</v>
      </c>
    </row>
    <row r="119" spans="1:12" ht="12.75">
      <c r="A119" s="5">
        <f aca="true" t="shared" si="20" ref="A119:C120">D118</f>
        <v>0.125</v>
      </c>
      <c r="B119" s="5">
        <f t="shared" si="20"/>
        <v>1.6327722283113837</v>
      </c>
      <c r="C119" s="5">
        <f t="shared" si="20"/>
        <v>308.5</v>
      </c>
      <c r="D119" s="5">
        <f>A119</f>
        <v>0.125</v>
      </c>
      <c r="E119" s="5">
        <f>B119</f>
        <v>1.6327722283113837</v>
      </c>
      <c r="F119" s="5">
        <f>C119+($G$28-(2*$C$17))</f>
        <v>312</v>
      </c>
      <c r="G119" s="1" t="str">
        <f t="shared" si="18"/>
        <v>#12</v>
      </c>
      <c r="H119" s="1"/>
      <c r="I119" t="s">
        <v>53</v>
      </c>
      <c r="L119" s="1">
        <f>L118+1</f>
        <v>55</v>
      </c>
    </row>
    <row r="120" spans="1:12" ht="12.75">
      <c r="A120" s="5">
        <f t="shared" si="20"/>
        <v>0.125</v>
      </c>
      <c r="B120" s="5">
        <f t="shared" si="20"/>
        <v>1.6327722283113837</v>
      </c>
      <c r="C120" s="5">
        <f t="shared" si="20"/>
        <v>312</v>
      </c>
      <c r="D120" s="5">
        <f>A118</f>
        <v>0.4375000000000001</v>
      </c>
      <c r="E120" s="5">
        <f>B118</f>
        <v>1.6327722283113837</v>
      </c>
      <c r="F120" s="5">
        <f>C120+$C$17</f>
        <v>313</v>
      </c>
      <c r="G120" s="1" t="str">
        <f t="shared" si="18"/>
        <v>#12</v>
      </c>
      <c r="H120" s="1">
        <v>1</v>
      </c>
      <c r="I120" t="s">
        <v>52</v>
      </c>
      <c r="L120" s="1">
        <f>L119+1</f>
        <v>56</v>
      </c>
    </row>
    <row r="121" spans="1:6" ht="12.75">
      <c r="A121" s="5"/>
      <c r="B121" s="5"/>
      <c r="C121" s="5"/>
      <c r="D121" s="5"/>
      <c r="E121" s="5"/>
      <c r="F121" s="5"/>
    </row>
    <row r="122" spans="1:12" ht="12.75">
      <c r="A122" s="5">
        <f>D117</f>
        <v>-0.4375000000000001</v>
      </c>
      <c r="B122" s="5">
        <f>E117</f>
        <v>1.6327722283113837</v>
      </c>
      <c r="C122" s="5">
        <f>F117</f>
        <v>313</v>
      </c>
      <c r="D122" s="5">
        <f>A122-COS(RADIANS(60))*($G$44)</f>
        <v>-44.76500000000001</v>
      </c>
      <c r="E122" s="5">
        <f>B122+SIN(RADIANS(60))*($G$44)</f>
        <v>78.41025440082079</v>
      </c>
      <c r="F122" s="5">
        <f aca="true" t="shared" si="21" ref="F122:F127">C122</f>
        <v>313</v>
      </c>
      <c r="G122" s="1" t="str">
        <f>$C$20</f>
        <v>#14</v>
      </c>
      <c r="H122" s="1">
        <v>6</v>
      </c>
      <c r="I122" t="s">
        <v>32</v>
      </c>
      <c r="K122" t="str">
        <f>$G$23</f>
        <v>17m</v>
      </c>
      <c r="L122" s="1">
        <f>L120+1</f>
        <v>57</v>
      </c>
    </row>
    <row r="123" spans="1:12" ht="12.75">
      <c r="A123" s="5">
        <f aca="true" t="shared" si="22" ref="A123:C124">D122</f>
        <v>-44.76500000000001</v>
      </c>
      <c r="B123" s="5">
        <f t="shared" si="22"/>
        <v>78.41025440082079</v>
      </c>
      <c r="C123" s="5">
        <f t="shared" si="22"/>
        <v>313</v>
      </c>
      <c r="D123" s="5">
        <f>A123-$D$29</f>
        <v>-45.76500000000001</v>
      </c>
      <c r="E123" s="5">
        <f>B123</f>
        <v>78.41025440082079</v>
      </c>
      <c r="F123" s="5">
        <f t="shared" si="21"/>
        <v>313</v>
      </c>
      <c r="G123" s="1" t="str">
        <f>$C$20</f>
        <v>#14</v>
      </c>
      <c r="H123" s="1">
        <v>1</v>
      </c>
      <c r="I123" t="s">
        <v>62</v>
      </c>
      <c r="L123" s="1">
        <f>L122+1</f>
        <v>58</v>
      </c>
    </row>
    <row r="124" spans="1:12" ht="12.75">
      <c r="A124" s="5">
        <f t="shared" si="22"/>
        <v>-45.76500000000001</v>
      </c>
      <c r="B124" s="5">
        <f t="shared" si="22"/>
        <v>78.41025440082079</v>
      </c>
      <c r="C124" s="5">
        <f t="shared" si="22"/>
        <v>313</v>
      </c>
      <c r="D124" s="5">
        <f>A124-COS(RADIANS(60))*($G$45)</f>
        <v>-87.43750000000001</v>
      </c>
      <c r="E124" s="5">
        <f>B124-SIN(RADIANS(60))*($G$45)</f>
        <v>6.231367122406752</v>
      </c>
      <c r="F124" s="5">
        <f t="shared" si="21"/>
        <v>313</v>
      </c>
      <c r="G124" s="1" t="str">
        <f>G122</f>
        <v>#14</v>
      </c>
      <c r="H124" s="1">
        <v>6</v>
      </c>
      <c r="I124" t="s">
        <v>33</v>
      </c>
      <c r="L124" s="1">
        <f>L123+1</f>
        <v>59</v>
      </c>
    </row>
    <row r="125" spans="1:12" ht="12.75">
      <c r="A125" s="5">
        <f>D120</f>
        <v>0.4375000000000001</v>
      </c>
      <c r="B125" s="5">
        <f>E120</f>
        <v>1.6327722283113837</v>
      </c>
      <c r="C125" s="5">
        <f>F120</f>
        <v>313</v>
      </c>
      <c r="D125" s="5">
        <f>$A$59+COS(RADIANS(60))*($G$44)</f>
        <v>44.76500000000001</v>
      </c>
      <c r="E125" s="5">
        <f>B125+SIN(RADIANS(60))*($G$44)</f>
        <v>78.41025440082079</v>
      </c>
      <c r="F125" s="5">
        <f t="shared" si="21"/>
        <v>313</v>
      </c>
      <c r="G125" s="1" t="str">
        <f>G124</f>
        <v>#14</v>
      </c>
      <c r="H125" s="1">
        <f>H124</f>
        <v>6</v>
      </c>
      <c r="I125" t="s">
        <v>34</v>
      </c>
      <c r="L125" s="1">
        <f>L124+1</f>
        <v>60</v>
      </c>
    </row>
    <row r="126" spans="1:12" ht="12.75">
      <c r="A126" s="5">
        <f aca="true" t="shared" si="23" ref="A126:C127">D125</f>
        <v>44.76500000000001</v>
      </c>
      <c r="B126" s="5">
        <f t="shared" si="23"/>
        <v>78.41025440082079</v>
      </c>
      <c r="C126" s="5">
        <f t="shared" si="23"/>
        <v>313</v>
      </c>
      <c r="D126" s="5">
        <f>A126+$D$29</f>
        <v>45.76500000000001</v>
      </c>
      <c r="E126" s="5">
        <f>B126</f>
        <v>78.41025440082079</v>
      </c>
      <c r="F126" s="5">
        <f t="shared" si="21"/>
        <v>313</v>
      </c>
      <c r="G126" s="1" t="str">
        <f>$C$20</f>
        <v>#14</v>
      </c>
      <c r="H126" s="1">
        <v>1</v>
      </c>
      <c r="I126" t="s">
        <v>62</v>
      </c>
      <c r="L126" s="1">
        <f>L125+1</f>
        <v>61</v>
      </c>
    </row>
    <row r="127" spans="1:12" ht="12.75">
      <c r="A127" s="5">
        <f t="shared" si="23"/>
        <v>45.76500000000001</v>
      </c>
      <c r="B127" s="5">
        <f t="shared" si="23"/>
        <v>78.41025440082079</v>
      </c>
      <c r="C127" s="5">
        <f t="shared" si="23"/>
        <v>313</v>
      </c>
      <c r="D127" s="5">
        <f>A127+COS(RADIANS(60))*($G$45)</f>
        <v>87.43750000000001</v>
      </c>
      <c r="E127" s="5">
        <f>B127-SIN(RADIANS(60))*($G$45)</f>
        <v>6.231367122406752</v>
      </c>
      <c r="F127" s="5">
        <f t="shared" si="21"/>
        <v>313</v>
      </c>
      <c r="G127" s="1" t="str">
        <f>G125</f>
        <v>#14</v>
      </c>
      <c r="H127" s="1">
        <f>H125</f>
        <v>6</v>
      </c>
      <c r="I127" t="s">
        <v>35</v>
      </c>
      <c r="L127" s="1">
        <f>L126+1</f>
        <v>62</v>
      </c>
    </row>
    <row r="129" spans="1:12" ht="12.75">
      <c r="A129" s="5">
        <f>$D$14</f>
        <v>0</v>
      </c>
      <c r="B129" s="5">
        <f>$E$14</f>
        <v>0</v>
      </c>
      <c r="C129" s="5">
        <f>C122</f>
        <v>313</v>
      </c>
      <c r="D129" s="5">
        <f>A129-$G$47*COS(RADIANS(60))</f>
        <v>-44.490500000000004</v>
      </c>
      <c r="E129" s="5">
        <f>B129-SIN(RADIANS(60))*($G$47)</f>
        <v>-77.05980645414313</v>
      </c>
      <c r="F129" s="5">
        <f>C129</f>
        <v>313</v>
      </c>
      <c r="G129" s="1" t="str">
        <f>G127</f>
        <v>#14</v>
      </c>
      <c r="H129" s="1">
        <f>H127</f>
        <v>6</v>
      </c>
      <c r="I129" t="s">
        <v>36</v>
      </c>
      <c r="K129" t="str">
        <f>$G$23</f>
        <v>17m</v>
      </c>
      <c r="L129" s="1">
        <f>L127+1</f>
        <v>63</v>
      </c>
    </row>
    <row r="130" spans="1:12" ht="12.75">
      <c r="A130" s="5">
        <f aca="true" t="shared" si="24" ref="A130:C131">D129</f>
        <v>-44.490500000000004</v>
      </c>
      <c r="B130" s="5">
        <f t="shared" si="24"/>
        <v>-77.05980645414313</v>
      </c>
      <c r="C130" s="5">
        <f t="shared" si="24"/>
        <v>313</v>
      </c>
      <c r="D130" s="5">
        <f>A130-$D$29</f>
        <v>-45.490500000000004</v>
      </c>
      <c r="E130" s="5">
        <f>B130</f>
        <v>-77.05980645414313</v>
      </c>
      <c r="F130" s="5">
        <f>C130</f>
        <v>313</v>
      </c>
      <c r="G130" s="1" t="str">
        <f>$C$20</f>
        <v>#14</v>
      </c>
      <c r="H130" s="1">
        <v>1</v>
      </c>
      <c r="I130" t="s">
        <v>62</v>
      </c>
      <c r="L130" s="1">
        <f>L129+1</f>
        <v>64</v>
      </c>
    </row>
    <row r="131" spans="1:12" ht="12.75">
      <c r="A131" s="5">
        <f t="shared" si="24"/>
        <v>-45.490500000000004</v>
      </c>
      <c r="B131" s="5">
        <f t="shared" si="24"/>
        <v>-77.05980645414313</v>
      </c>
      <c r="C131" s="5">
        <f t="shared" si="24"/>
        <v>313</v>
      </c>
      <c r="D131" s="5">
        <f>A131-COS(RADIANS(60))*($G$48)</f>
        <v>-88.21100000000001</v>
      </c>
      <c r="E131" s="5">
        <f>B131+SIN(RADIANS(60))*($G$48)</f>
        <v>-3.065729929396923</v>
      </c>
      <c r="F131" s="5">
        <f>C131</f>
        <v>313</v>
      </c>
      <c r="G131" s="1" t="str">
        <f>G129</f>
        <v>#14</v>
      </c>
      <c r="H131" s="1">
        <f>H129</f>
        <v>6</v>
      </c>
      <c r="I131" t="s">
        <v>37</v>
      </c>
      <c r="L131" s="1">
        <f>L130+1</f>
        <v>65</v>
      </c>
    </row>
    <row r="132" spans="1:12" ht="12.75">
      <c r="A132" s="5">
        <f>A129</f>
        <v>0</v>
      </c>
      <c r="B132" s="5">
        <f>B129</f>
        <v>0</v>
      </c>
      <c r="C132" s="5">
        <f>C129</f>
        <v>313</v>
      </c>
      <c r="D132" s="5">
        <f>A132+COS(RADIANS(60))*($G$47)</f>
        <v>44.490500000000004</v>
      </c>
      <c r="E132" s="5">
        <f>B132-SIN(RADIANS(60))*($G$47)</f>
        <v>-77.05980645414313</v>
      </c>
      <c r="F132" s="5">
        <f>C132</f>
        <v>313</v>
      </c>
      <c r="G132" s="1" t="str">
        <f>G131</f>
        <v>#14</v>
      </c>
      <c r="H132" s="1">
        <f>H131</f>
        <v>6</v>
      </c>
      <c r="I132" t="s">
        <v>38</v>
      </c>
      <c r="L132" s="1">
        <f>L131+1</f>
        <v>66</v>
      </c>
    </row>
    <row r="133" spans="1:12" ht="12.75">
      <c r="A133" s="5">
        <f aca="true" t="shared" si="25" ref="A133:C134">D132</f>
        <v>44.490500000000004</v>
      </c>
      <c r="B133" s="5">
        <f t="shared" si="25"/>
        <v>-77.05980645414313</v>
      </c>
      <c r="C133" s="5">
        <f t="shared" si="25"/>
        <v>313</v>
      </c>
      <c r="D133" s="5">
        <f>A133+$D$29</f>
        <v>45.490500000000004</v>
      </c>
      <c r="E133" s="5">
        <f>B133</f>
        <v>-77.05980645414313</v>
      </c>
      <c r="F133" s="5">
        <f>C133</f>
        <v>313</v>
      </c>
      <c r="G133" s="1" t="str">
        <f>$C$20</f>
        <v>#14</v>
      </c>
      <c r="H133" s="1">
        <v>1</v>
      </c>
      <c r="I133" t="s">
        <v>62</v>
      </c>
      <c r="L133" s="1">
        <f>L132+1</f>
        <v>67</v>
      </c>
    </row>
    <row r="134" spans="1:12" ht="12.75">
      <c r="A134" s="5">
        <f t="shared" si="25"/>
        <v>45.490500000000004</v>
      </c>
      <c r="B134" s="5">
        <f t="shared" si="25"/>
        <v>-77.05980645414313</v>
      </c>
      <c r="C134" s="5">
        <f t="shared" si="25"/>
        <v>313</v>
      </c>
      <c r="D134" s="5">
        <f>A133+COS(RADIANS(60))*($G$48)</f>
        <v>87.21100000000001</v>
      </c>
      <c r="E134" s="5">
        <f>B133+SIN(RADIANS(60))*($G$48)</f>
        <v>-3.065729929396923</v>
      </c>
      <c r="F134" s="5">
        <f>C133</f>
        <v>313</v>
      </c>
      <c r="G134" s="1" t="str">
        <f>G132</f>
        <v>#14</v>
      </c>
      <c r="H134" s="1">
        <f>H132</f>
        <v>6</v>
      </c>
      <c r="I134" t="s">
        <v>39</v>
      </c>
      <c r="L134" s="1">
        <f>L133+1</f>
        <v>68</v>
      </c>
    </row>
    <row r="137" spans="1:12" ht="12.75">
      <c r="A137" s="5">
        <f>D117</f>
        <v>-0.4375000000000001</v>
      </c>
      <c r="B137" s="5">
        <f>E117</f>
        <v>1.6327722283113837</v>
      </c>
      <c r="C137" s="5">
        <f>F117</f>
        <v>313</v>
      </c>
      <c r="D137" s="5">
        <f>A137+(($G$39-$C$16)/2)</f>
        <v>-0.125</v>
      </c>
      <c r="E137" s="5">
        <f>B137</f>
        <v>1.6327722283113837</v>
      </c>
      <c r="F137" s="5">
        <f>C137+$C$17</f>
        <v>314</v>
      </c>
      <c r="G137" s="1" t="str">
        <f aca="true" t="shared" si="26" ref="G137:G142">$C$19</f>
        <v>#12</v>
      </c>
      <c r="H137" s="1">
        <v>1</v>
      </c>
      <c r="I137" t="s">
        <v>49</v>
      </c>
      <c r="L137" s="1">
        <f>L134+1</f>
        <v>69</v>
      </c>
    </row>
    <row r="138" spans="1:12" ht="12.75">
      <c r="A138" s="5">
        <f aca="true" t="shared" si="27" ref="A138:C139">D137</f>
        <v>-0.125</v>
      </c>
      <c r="B138" s="5">
        <f t="shared" si="27"/>
        <v>1.6327722283113837</v>
      </c>
      <c r="C138" s="5">
        <f t="shared" si="27"/>
        <v>314</v>
      </c>
      <c r="D138" s="5">
        <f>A138</f>
        <v>-0.125</v>
      </c>
      <c r="E138" s="5">
        <f>B138</f>
        <v>1.6327722283113837</v>
      </c>
      <c r="F138" s="5">
        <f>C138+($H$28-(2*$C$17))</f>
        <v>328</v>
      </c>
      <c r="G138" s="1" t="str">
        <f t="shared" si="26"/>
        <v>#12</v>
      </c>
      <c r="H138" s="1"/>
      <c r="I138" t="s">
        <v>50</v>
      </c>
      <c r="L138" s="1">
        <f>L137+1</f>
        <v>70</v>
      </c>
    </row>
    <row r="139" spans="1:12" ht="12.75">
      <c r="A139" s="5">
        <f t="shared" si="27"/>
        <v>-0.125</v>
      </c>
      <c r="B139" s="5">
        <f t="shared" si="27"/>
        <v>1.6327722283113837</v>
      </c>
      <c r="C139" s="5">
        <f t="shared" si="27"/>
        <v>328</v>
      </c>
      <c r="D139" s="5">
        <f>A137</f>
        <v>-0.4375000000000001</v>
      </c>
      <c r="E139" s="5">
        <f>B137</f>
        <v>1.6327722283113837</v>
      </c>
      <c r="F139" s="5">
        <f>C139+$C$17</f>
        <v>329</v>
      </c>
      <c r="G139" s="1" t="str">
        <f t="shared" si="26"/>
        <v>#12</v>
      </c>
      <c r="H139" s="1">
        <v>1</v>
      </c>
      <c r="I139" t="s">
        <v>49</v>
      </c>
      <c r="L139" s="1">
        <f>L138+1</f>
        <v>71</v>
      </c>
    </row>
    <row r="140" spans="1:12" ht="12.75">
      <c r="A140" s="5">
        <f>D120</f>
        <v>0.4375000000000001</v>
      </c>
      <c r="B140" s="5">
        <f>E120</f>
        <v>1.6327722283113837</v>
      </c>
      <c r="C140" s="5">
        <f>F120</f>
        <v>313</v>
      </c>
      <c r="D140" s="5">
        <f>A140-(($G$39-$C$16)/2)</f>
        <v>0.125</v>
      </c>
      <c r="E140" s="5">
        <f>B140</f>
        <v>1.6327722283113837</v>
      </c>
      <c r="F140" s="5">
        <f>C140+$C$17</f>
        <v>314</v>
      </c>
      <c r="G140" s="1" t="str">
        <f t="shared" si="26"/>
        <v>#12</v>
      </c>
      <c r="H140" s="1">
        <v>1</v>
      </c>
      <c r="I140" t="s">
        <v>52</v>
      </c>
      <c r="L140" s="1">
        <f>L139+1</f>
        <v>72</v>
      </c>
    </row>
    <row r="141" spans="1:12" ht="12.75">
      <c r="A141" s="5">
        <f aca="true" t="shared" si="28" ref="A141:C142">D140</f>
        <v>0.125</v>
      </c>
      <c r="B141" s="5">
        <f t="shared" si="28"/>
        <v>1.6327722283113837</v>
      </c>
      <c r="C141" s="5">
        <f t="shared" si="28"/>
        <v>314</v>
      </c>
      <c r="D141" s="5">
        <f>A141</f>
        <v>0.125</v>
      </c>
      <c r="E141" s="5">
        <f>B141</f>
        <v>1.6327722283113837</v>
      </c>
      <c r="F141" s="5">
        <f>C141+($H$28-(2*$C$17))</f>
        <v>328</v>
      </c>
      <c r="G141" s="1" t="str">
        <f t="shared" si="26"/>
        <v>#12</v>
      </c>
      <c r="H141" s="1"/>
      <c r="I141" t="s">
        <v>53</v>
      </c>
      <c r="L141" s="1">
        <f>L140+1</f>
        <v>73</v>
      </c>
    </row>
    <row r="142" spans="1:12" ht="12.75">
      <c r="A142" s="5">
        <f t="shared" si="28"/>
        <v>0.125</v>
      </c>
      <c r="B142" s="5">
        <f t="shared" si="28"/>
        <v>1.6327722283113837</v>
      </c>
      <c r="C142" s="5">
        <f t="shared" si="28"/>
        <v>328</v>
      </c>
      <c r="D142" s="5">
        <f>A140</f>
        <v>0.4375000000000001</v>
      </c>
      <c r="E142" s="5">
        <f>B140</f>
        <v>1.6327722283113837</v>
      </c>
      <c r="F142" s="5">
        <f>C142+$C$17</f>
        <v>329</v>
      </c>
      <c r="G142" s="1" t="str">
        <f t="shared" si="26"/>
        <v>#12</v>
      </c>
      <c r="H142" s="1">
        <v>1</v>
      </c>
      <c r="I142" t="s">
        <v>52</v>
      </c>
      <c r="L142" s="1">
        <f>L141+1</f>
        <v>74</v>
      </c>
    </row>
    <row r="143" spans="1:6" ht="12.75">
      <c r="A143" s="5"/>
      <c r="B143" s="5"/>
      <c r="C143" s="5"/>
      <c r="D143" s="5"/>
      <c r="E143" s="5"/>
      <c r="F143" s="5"/>
    </row>
    <row r="144" spans="1:12" ht="12.75">
      <c r="A144" s="5">
        <f>D139</f>
        <v>-0.4375000000000001</v>
      </c>
      <c r="B144" s="5">
        <f>E139</f>
        <v>1.6327722283113837</v>
      </c>
      <c r="C144" s="5">
        <f>F139</f>
        <v>329</v>
      </c>
      <c r="D144" s="5">
        <f>A144-COS(RADIANS(60))*($H$44)</f>
        <v>-57.860000000000014</v>
      </c>
      <c r="E144" s="5">
        <f>B144+SIN(RADIANS(60))*($H$44)</f>
        <v>101.09145972593524</v>
      </c>
      <c r="F144" s="5">
        <f aca="true" t="shared" si="29" ref="F144:F149">C144</f>
        <v>329</v>
      </c>
      <c r="G144" s="1" t="str">
        <f>$C$20</f>
        <v>#14</v>
      </c>
      <c r="H144" s="1">
        <v>6</v>
      </c>
      <c r="I144" t="s">
        <v>32</v>
      </c>
      <c r="K144" t="str">
        <f>$H$23</f>
        <v>20m</v>
      </c>
      <c r="L144" s="1">
        <f>L142+1</f>
        <v>75</v>
      </c>
    </row>
    <row r="145" spans="1:12" ht="12.75">
      <c r="A145" s="5">
        <f aca="true" t="shared" si="30" ref="A145:C146">D144</f>
        <v>-57.860000000000014</v>
      </c>
      <c r="B145" s="5">
        <f t="shared" si="30"/>
        <v>101.09145972593524</v>
      </c>
      <c r="C145" s="5">
        <f t="shared" si="30"/>
        <v>329</v>
      </c>
      <c r="D145" s="5">
        <f>A145-$D$29</f>
        <v>-58.860000000000014</v>
      </c>
      <c r="E145" s="5">
        <f>B145</f>
        <v>101.09145972593524</v>
      </c>
      <c r="F145" s="5">
        <f t="shared" si="29"/>
        <v>329</v>
      </c>
      <c r="G145" s="1" t="str">
        <f>$C$20</f>
        <v>#14</v>
      </c>
      <c r="H145" s="1">
        <v>1</v>
      </c>
      <c r="I145" t="s">
        <v>62</v>
      </c>
      <c r="L145" s="1">
        <f>L144+1</f>
        <v>76</v>
      </c>
    </row>
    <row r="146" spans="1:12" ht="12.75">
      <c r="A146" s="5">
        <f t="shared" si="30"/>
        <v>-58.860000000000014</v>
      </c>
      <c r="B146" s="5">
        <f t="shared" si="30"/>
        <v>101.09145972593524</v>
      </c>
      <c r="C146" s="5">
        <f t="shared" si="30"/>
        <v>329</v>
      </c>
      <c r="D146" s="5">
        <f>A146-COS(RADIANS(60))*($H$45)</f>
        <v>-112.93750000000003</v>
      </c>
      <c r="E146" s="5">
        <f>B146-SIN(RADIANS(60))*($H$45)</f>
        <v>7.426482179629275</v>
      </c>
      <c r="F146" s="5">
        <f t="shared" si="29"/>
        <v>329</v>
      </c>
      <c r="G146" s="1" t="str">
        <f>G144</f>
        <v>#14</v>
      </c>
      <c r="H146" s="1">
        <v>6</v>
      </c>
      <c r="I146" t="s">
        <v>33</v>
      </c>
      <c r="L146" s="1">
        <f>L145+1</f>
        <v>77</v>
      </c>
    </row>
    <row r="147" spans="1:12" ht="12.75">
      <c r="A147" s="5">
        <f>D142</f>
        <v>0.4375000000000001</v>
      </c>
      <c r="B147" s="5">
        <f>E142</f>
        <v>1.6327722283113837</v>
      </c>
      <c r="C147" s="5">
        <f>F142</f>
        <v>329</v>
      </c>
      <c r="D147" s="5">
        <f>$A$59+COS(RADIANS(60))*($H$44)</f>
        <v>57.860000000000014</v>
      </c>
      <c r="E147" s="5">
        <f>B147+SIN(RADIANS(60))*($H$44)</f>
        <v>101.09145972593524</v>
      </c>
      <c r="F147" s="5">
        <f t="shared" si="29"/>
        <v>329</v>
      </c>
      <c r="G147" s="1" t="str">
        <f>G146</f>
        <v>#14</v>
      </c>
      <c r="H147" s="1">
        <f>H146</f>
        <v>6</v>
      </c>
      <c r="I147" t="s">
        <v>34</v>
      </c>
      <c r="L147" s="1">
        <f>L146+1</f>
        <v>78</v>
      </c>
    </row>
    <row r="148" spans="1:12" ht="12.75">
      <c r="A148" s="5">
        <f aca="true" t="shared" si="31" ref="A148:C149">D147</f>
        <v>57.860000000000014</v>
      </c>
      <c r="B148" s="5">
        <f t="shared" si="31"/>
        <v>101.09145972593524</v>
      </c>
      <c r="C148" s="5">
        <f t="shared" si="31"/>
        <v>329</v>
      </c>
      <c r="D148" s="5">
        <f>A148+$D$29</f>
        <v>58.860000000000014</v>
      </c>
      <c r="E148" s="5">
        <f>B148</f>
        <v>101.09145972593524</v>
      </c>
      <c r="F148" s="5">
        <f t="shared" si="29"/>
        <v>329</v>
      </c>
      <c r="G148" s="1" t="str">
        <f>$C$20</f>
        <v>#14</v>
      </c>
      <c r="H148" s="1">
        <v>1</v>
      </c>
      <c r="I148" t="s">
        <v>62</v>
      </c>
      <c r="L148" s="1">
        <f>L147+1</f>
        <v>79</v>
      </c>
    </row>
    <row r="149" spans="1:12" ht="12.75">
      <c r="A149" s="5">
        <f t="shared" si="31"/>
        <v>58.860000000000014</v>
      </c>
      <c r="B149" s="5">
        <f t="shared" si="31"/>
        <v>101.09145972593524</v>
      </c>
      <c r="C149" s="5">
        <f t="shared" si="31"/>
        <v>329</v>
      </c>
      <c r="D149" s="5">
        <f>A149+COS(RADIANS(60))*($H$45)</f>
        <v>112.93750000000003</v>
      </c>
      <c r="E149" s="5">
        <f>B149-SIN(RADIANS(60))*($H$45)</f>
        <v>7.426482179629275</v>
      </c>
      <c r="F149" s="5">
        <f t="shared" si="29"/>
        <v>329</v>
      </c>
      <c r="G149" s="1" t="str">
        <f>G147</f>
        <v>#14</v>
      </c>
      <c r="H149" s="1">
        <f>H147</f>
        <v>6</v>
      </c>
      <c r="I149" t="s">
        <v>35</v>
      </c>
      <c r="L149" s="1">
        <f>L148+1</f>
        <v>80</v>
      </c>
    </row>
    <row r="151" spans="1:12" ht="12.75">
      <c r="A151" s="5">
        <f>$D$14</f>
        <v>0</v>
      </c>
      <c r="B151" s="5">
        <f>$E$14</f>
        <v>0</v>
      </c>
      <c r="C151" s="5">
        <f>C144</f>
        <v>329</v>
      </c>
      <c r="D151" s="5">
        <f>A151-$H$47*COS(RADIANS(60))</f>
        <v>-57.607500000000016</v>
      </c>
      <c r="E151" s="5">
        <f>B151-SIN(RADIANS(60))*($H$47)</f>
        <v>-99.7791168970241</v>
      </c>
      <c r="F151" s="5">
        <f>C151</f>
        <v>329</v>
      </c>
      <c r="G151" s="1" t="str">
        <f>G149</f>
        <v>#14</v>
      </c>
      <c r="H151" s="1">
        <f>H149</f>
        <v>6</v>
      </c>
      <c r="I151" t="s">
        <v>36</v>
      </c>
      <c r="K151" t="str">
        <f>$H$23</f>
        <v>20m</v>
      </c>
      <c r="L151" s="1">
        <f>L149+1</f>
        <v>81</v>
      </c>
    </row>
    <row r="152" spans="1:12" ht="12.75">
      <c r="A152" s="5">
        <f aca="true" t="shared" si="32" ref="A152:C153">D151</f>
        <v>-57.607500000000016</v>
      </c>
      <c r="B152" s="5">
        <f t="shared" si="32"/>
        <v>-99.7791168970241</v>
      </c>
      <c r="C152" s="5">
        <f t="shared" si="32"/>
        <v>329</v>
      </c>
      <c r="D152" s="5">
        <f>A152-$D$29</f>
        <v>-58.607500000000016</v>
      </c>
      <c r="E152" s="5">
        <f>B152</f>
        <v>-99.7791168970241</v>
      </c>
      <c r="F152" s="5">
        <f>C152</f>
        <v>329</v>
      </c>
      <c r="G152" s="1" t="str">
        <f>$C$20</f>
        <v>#14</v>
      </c>
      <c r="H152" s="1">
        <v>1</v>
      </c>
      <c r="I152" t="s">
        <v>62</v>
      </c>
      <c r="L152" s="1">
        <f>L151+1</f>
        <v>82</v>
      </c>
    </row>
    <row r="153" spans="1:12" ht="12.75">
      <c r="A153" s="5">
        <f t="shared" si="32"/>
        <v>-58.607500000000016</v>
      </c>
      <c r="B153" s="5">
        <f t="shared" si="32"/>
        <v>-99.7791168970241</v>
      </c>
      <c r="C153" s="5">
        <f t="shared" si="32"/>
        <v>329</v>
      </c>
      <c r="D153" s="5">
        <f>A153-COS(RADIANS(60))*($H$48)</f>
        <v>-114.05000000000004</v>
      </c>
      <c r="E153" s="5">
        <f>B153+SIN(RADIANS(60))*($H$48)</f>
        <v>-3.749889998386621</v>
      </c>
      <c r="F153" s="5">
        <f>C153</f>
        <v>329</v>
      </c>
      <c r="G153" s="1" t="str">
        <f>G151</f>
        <v>#14</v>
      </c>
      <c r="H153" s="1">
        <f>H151</f>
        <v>6</v>
      </c>
      <c r="I153" t="s">
        <v>37</v>
      </c>
      <c r="L153" s="1">
        <f>L152+1</f>
        <v>83</v>
      </c>
    </row>
    <row r="154" spans="1:12" ht="12.75">
      <c r="A154" s="5">
        <f>A151</f>
        <v>0</v>
      </c>
      <c r="B154" s="5">
        <f>B151</f>
        <v>0</v>
      </c>
      <c r="C154" s="5">
        <f>C151</f>
        <v>329</v>
      </c>
      <c r="D154" s="5">
        <f>A154+COS(RADIANS(60))*($H$47)</f>
        <v>57.607500000000016</v>
      </c>
      <c r="E154" s="5">
        <f>B154-SIN(RADIANS(60))*($H$47)</f>
        <v>-99.7791168970241</v>
      </c>
      <c r="F154" s="5">
        <f>C154</f>
        <v>329</v>
      </c>
      <c r="G154" s="1" t="str">
        <f>G153</f>
        <v>#14</v>
      </c>
      <c r="H154" s="1">
        <f>H153</f>
        <v>6</v>
      </c>
      <c r="I154" t="s">
        <v>38</v>
      </c>
      <c r="L154" s="1">
        <f>L153+1</f>
        <v>84</v>
      </c>
    </row>
    <row r="155" spans="1:12" ht="12.75">
      <c r="A155" s="5">
        <f aca="true" t="shared" si="33" ref="A155:C156">D154</f>
        <v>57.607500000000016</v>
      </c>
      <c r="B155" s="5">
        <f t="shared" si="33"/>
        <v>-99.7791168970241</v>
      </c>
      <c r="C155" s="5">
        <f t="shared" si="33"/>
        <v>329</v>
      </c>
      <c r="D155" s="5">
        <f>A155+$D$29</f>
        <v>58.607500000000016</v>
      </c>
      <c r="E155" s="5">
        <f>B155</f>
        <v>-99.7791168970241</v>
      </c>
      <c r="F155" s="5">
        <f>C155</f>
        <v>329</v>
      </c>
      <c r="G155" s="1" t="str">
        <f>$C$20</f>
        <v>#14</v>
      </c>
      <c r="H155" s="1">
        <v>1</v>
      </c>
      <c r="I155" t="s">
        <v>62</v>
      </c>
      <c r="L155" s="1">
        <f>L154+1</f>
        <v>85</v>
      </c>
    </row>
    <row r="156" spans="1:12" ht="12.75">
      <c r="A156" s="5">
        <f t="shared" si="33"/>
        <v>58.607500000000016</v>
      </c>
      <c r="B156" s="5">
        <f t="shared" si="33"/>
        <v>-99.7791168970241</v>
      </c>
      <c r="C156" s="5">
        <f t="shared" si="33"/>
        <v>329</v>
      </c>
      <c r="D156" s="5">
        <f>A155+COS(RADIANS(60))*($H$48)</f>
        <v>113.05000000000004</v>
      </c>
      <c r="E156" s="5">
        <f>B155+SIN(RADIANS(60))*($H$48)</f>
        <v>-3.749889998386621</v>
      </c>
      <c r="F156" s="5">
        <f>C155</f>
        <v>329</v>
      </c>
      <c r="G156" s="1" t="str">
        <f>G154</f>
        <v>#14</v>
      </c>
      <c r="H156" s="1">
        <f>H154</f>
        <v>6</v>
      </c>
      <c r="I156" t="s">
        <v>39</v>
      </c>
      <c r="L156" s="1">
        <f>L155+1</f>
        <v>86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33"/>
  <sheetViews>
    <sheetView tabSelected="1" workbookViewId="0" topLeftCell="A74">
      <selection activeCell="G88" sqref="A1:IV16384"/>
    </sheetView>
  </sheetViews>
  <sheetFormatPr defaultColWidth="9.140625" defaultRowHeight="12.75"/>
  <cols>
    <col min="1" max="6" width="10.7109375" style="0" customWidth="1"/>
    <col min="7" max="7" width="10.7109375" style="1" customWidth="1"/>
    <col min="8" max="8" width="10.7109375" style="0" customWidth="1"/>
    <col min="9" max="9" width="9.57421875" style="0" customWidth="1"/>
    <col min="12" max="12" width="9.140625" style="1" customWidth="1"/>
  </cols>
  <sheetData>
    <row r="1" ht="12.75">
      <c r="A1" t="s">
        <v>0</v>
      </c>
    </row>
    <row r="2" ht="12.75">
      <c r="A2" t="s">
        <v>3</v>
      </c>
    </row>
    <row r="3" ht="12.75">
      <c r="A3" t="s">
        <v>0</v>
      </c>
    </row>
    <row r="4" ht="12.75">
      <c r="A4" t="s">
        <v>13</v>
      </c>
    </row>
    <row r="5" ht="12.75">
      <c r="A5" t="s">
        <v>0</v>
      </c>
    </row>
    <row r="6" ht="12.75">
      <c r="A6" t="s">
        <v>1</v>
      </c>
    </row>
    <row r="7" spans="1:2" ht="12.75">
      <c r="A7" t="s">
        <v>2</v>
      </c>
      <c r="B7" t="s">
        <v>2</v>
      </c>
    </row>
    <row r="9" ht="12.75">
      <c r="A9" t="s">
        <v>19</v>
      </c>
    </row>
    <row r="10" ht="12.75">
      <c r="A10" t="s">
        <v>0</v>
      </c>
    </row>
    <row r="11" spans="1:4" ht="12.75">
      <c r="A11" t="s">
        <v>10</v>
      </c>
      <c r="C11">
        <v>300</v>
      </c>
      <c r="D11" t="s">
        <v>2</v>
      </c>
    </row>
    <row r="12" spans="1:4" ht="12.75">
      <c r="A12" t="s">
        <v>4</v>
      </c>
      <c r="C12">
        <v>1.75</v>
      </c>
      <c r="D12" t="s">
        <v>2</v>
      </c>
    </row>
    <row r="13" spans="1:5" ht="12.75">
      <c r="A13" t="s">
        <v>0</v>
      </c>
      <c r="D13" s="2"/>
      <c r="E13" s="2"/>
    </row>
    <row r="14" spans="1:5" ht="12.75">
      <c r="A14" t="s">
        <v>26</v>
      </c>
      <c r="D14" s="1">
        <v>0</v>
      </c>
      <c r="E14" s="1">
        <v>0</v>
      </c>
    </row>
    <row r="15" spans="1:4" ht="12.75">
      <c r="A15" t="s">
        <v>14</v>
      </c>
      <c r="C15">
        <v>1</v>
      </c>
      <c r="D15" t="s">
        <v>2</v>
      </c>
    </row>
    <row r="16" spans="1:4" ht="12.75">
      <c r="A16" t="s">
        <v>47</v>
      </c>
      <c r="C16">
        <v>0.5</v>
      </c>
      <c r="D16" t="s">
        <v>2</v>
      </c>
    </row>
    <row r="17" spans="1:4" ht="12.75">
      <c r="A17" t="s">
        <v>48</v>
      </c>
      <c r="C17">
        <v>1</v>
      </c>
      <c r="D17" t="s">
        <v>2</v>
      </c>
    </row>
    <row r="19" spans="1:3" ht="12.75">
      <c r="A19" t="s">
        <v>16</v>
      </c>
      <c r="C19" s="1" t="s">
        <v>17</v>
      </c>
    </row>
    <row r="20" spans="1:3" ht="12.75">
      <c r="A20" t="s">
        <v>18</v>
      </c>
      <c r="C20" s="1" t="s">
        <v>15</v>
      </c>
    </row>
    <row r="21" ht="12.75">
      <c r="A21" t="s">
        <v>0</v>
      </c>
    </row>
    <row r="22" spans="1:8" ht="12.75">
      <c r="A22" t="s">
        <v>59</v>
      </c>
      <c r="D22" s="1" t="s">
        <v>54</v>
      </c>
      <c r="E22" s="1" t="s">
        <v>55</v>
      </c>
      <c r="F22" s="1" t="s">
        <v>58</v>
      </c>
      <c r="G22" s="1" t="s">
        <v>57</v>
      </c>
      <c r="H22" s="1" t="s">
        <v>56</v>
      </c>
    </row>
    <row r="23" spans="1:8" ht="12.75">
      <c r="A23" t="s">
        <v>42</v>
      </c>
      <c r="D23" s="1" t="s">
        <v>24</v>
      </c>
      <c r="E23" s="1" t="s">
        <v>40</v>
      </c>
      <c r="F23" s="1" t="s">
        <v>43</v>
      </c>
      <c r="G23" s="1" t="s">
        <v>44</v>
      </c>
      <c r="H23" s="1" t="s">
        <v>45</v>
      </c>
    </row>
    <row r="24" spans="1:11" ht="12.75">
      <c r="A24" t="s">
        <v>20</v>
      </c>
      <c r="D24" s="5">
        <v>111</v>
      </c>
      <c r="E24" s="5">
        <v>122</v>
      </c>
      <c r="F24" s="5">
        <v>147.5</v>
      </c>
      <c r="G24" s="5">
        <v>173</v>
      </c>
      <c r="H24" s="5">
        <v>224</v>
      </c>
      <c r="K24">
        <f>F25/F24</f>
        <v>1.014</v>
      </c>
    </row>
    <row r="25" spans="1:8" ht="12.75">
      <c r="A25" t="s">
        <v>21</v>
      </c>
      <c r="D25" s="5">
        <f>D24*1.018</f>
        <v>112.998</v>
      </c>
      <c r="E25" s="5">
        <f>E24*1.014</f>
        <v>123.708</v>
      </c>
      <c r="F25" s="5">
        <f>F24*1.014</f>
        <v>149.565</v>
      </c>
      <c r="G25" s="5">
        <f>G24*1.014</f>
        <v>175.422</v>
      </c>
      <c r="H25" s="5">
        <v>227.1</v>
      </c>
    </row>
    <row r="26" spans="1:8" ht="12.75">
      <c r="A26" t="s">
        <v>22</v>
      </c>
      <c r="D26">
        <v>2</v>
      </c>
      <c r="E26">
        <v>4.13</v>
      </c>
      <c r="F26">
        <v>4.72</v>
      </c>
      <c r="G26">
        <v>5.31</v>
      </c>
      <c r="H26">
        <v>6.69</v>
      </c>
    </row>
    <row r="27" spans="1:8" ht="12.75">
      <c r="A27" t="s">
        <v>28</v>
      </c>
      <c r="D27">
        <v>1</v>
      </c>
      <c r="E27">
        <v>2.56</v>
      </c>
      <c r="F27">
        <v>3.15</v>
      </c>
      <c r="G27">
        <v>3.54</v>
      </c>
      <c r="H27">
        <v>4.33</v>
      </c>
    </row>
    <row r="28" spans="1:13" ht="12.75">
      <c r="A28" t="s">
        <v>41</v>
      </c>
      <c r="E28">
        <v>3</v>
      </c>
      <c r="F28">
        <v>4.5</v>
      </c>
      <c r="G28">
        <v>5.5</v>
      </c>
      <c r="H28">
        <v>16</v>
      </c>
      <c r="J28">
        <v>3</v>
      </c>
      <c r="K28">
        <v>4.5</v>
      </c>
      <c r="L28" s="1">
        <v>5.5</v>
      </c>
      <c r="M28">
        <v>16</v>
      </c>
    </row>
    <row r="29" spans="1:4" ht="12.75">
      <c r="A29" t="s">
        <v>61</v>
      </c>
      <c r="D29">
        <v>1</v>
      </c>
    </row>
    <row r="30" spans="1:8" ht="12.75">
      <c r="A30" t="s">
        <v>60</v>
      </c>
      <c r="H30">
        <v>14.4</v>
      </c>
    </row>
    <row r="34" ht="12.75">
      <c r="A34" s="4" t="s">
        <v>9</v>
      </c>
    </row>
    <row r="35" spans="1:4" ht="12.75">
      <c r="A35" t="s">
        <v>8</v>
      </c>
      <c r="C35">
        <f>C12/2</f>
        <v>0.875</v>
      </c>
      <c r="D35" t="s">
        <v>2</v>
      </c>
    </row>
    <row r="36" spans="1:6" ht="12.75">
      <c r="A36" t="s">
        <v>0</v>
      </c>
      <c r="E36" s="1" t="s">
        <v>5</v>
      </c>
      <c r="F36" s="1" t="s">
        <v>6</v>
      </c>
    </row>
    <row r="37" ht="12.75">
      <c r="A37" t="s">
        <v>0</v>
      </c>
    </row>
    <row r="38" spans="1:11" ht="12.75">
      <c r="A38" t="s">
        <v>7</v>
      </c>
      <c r="E38" s="3">
        <v>0</v>
      </c>
      <c r="F38" s="3">
        <f>E14+C12/2</f>
        <v>0.875</v>
      </c>
      <c r="J38" s="1" t="s">
        <v>63</v>
      </c>
      <c r="K38" s="1" t="s">
        <v>2</v>
      </c>
    </row>
    <row r="39" spans="1:11" ht="12.75">
      <c r="A39" t="s">
        <v>11</v>
      </c>
      <c r="E39" s="3">
        <f>$E$38+COS(RADIANS(60))*($C$35)</f>
        <v>0.4375000000000001</v>
      </c>
      <c r="F39" s="3">
        <f>$F$38+SIN(RADIANS(60))*($C$35)</f>
        <v>1.6327722283113837</v>
      </c>
      <c r="G39" s="10">
        <f>E39-E40</f>
        <v>0.8750000000000002</v>
      </c>
      <c r="H39" t="s">
        <v>51</v>
      </c>
      <c r="J39" s="1">
        <v>11</v>
      </c>
      <c r="K39" s="1">
        <f>J39/2.54</f>
        <v>4.330708661417323</v>
      </c>
    </row>
    <row r="40" spans="1:11" ht="12.75">
      <c r="A40" t="s">
        <v>12</v>
      </c>
      <c r="E40" s="3">
        <f>$E$38-COS(RADIANS(60))*($C$35)</f>
        <v>-0.4375000000000001</v>
      </c>
      <c r="F40" s="3">
        <f>$F$38+SIN(RADIANS(60))*($C$35)</f>
        <v>1.6327722283113837</v>
      </c>
      <c r="J40" s="1">
        <v>17</v>
      </c>
      <c r="K40" s="1">
        <f>J40/2.54</f>
        <v>6.692913385826771</v>
      </c>
    </row>
    <row r="41" spans="1:6" ht="12.75">
      <c r="A41" t="s">
        <v>0</v>
      </c>
      <c r="E41" s="3"/>
      <c r="F41" s="3"/>
    </row>
    <row r="42" spans="1:8" ht="12.75">
      <c r="A42" t="s">
        <v>0</v>
      </c>
      <c r="D42" s="1" t="str">
        <f>D23</f>
        <v>10m</v>
      </c>
      <c r="E42" s="1" t="str">
        <f>E23</f>
        <v>12m</v>
      </c>
      <c r="F42" s="1" t="str">
        <f>F23</f>
        <v>15m</v>
      </c>
      <c r="G42" s="1" t="str">
        <f>G23</f>
        <v>17m</v>
      </c>
      <c r="H42" s="1" t="str">
        <f>H23</f>
        <v>20m</v>
      </c>
    </row>
    <row r="43" spans="1:8" ht="12.75">
      <c r="A43" t="s">
        <v>23</v>
      </c>
      <c r="D43" s="5">
        <f>D24+D26</f>
        <v>113</v>
      </c>
      <c r="E43" s="5">
        <f>E24+E26</f>
        <v>126.13</v>
      </c>
      <c r="F43" s="5">
        <f>F24+F26</f>
        <v>152.22</v>
      </c>
      <c r="G43" s="5">
        <f>G24+G26</f>
        <v>178.31</v>
      </c>
      <c r="H43" s="5">
        <f>H24+H26</f>
        <v>230.69</v>
      </c>
    </row>
    <row r="44" spans="1:12" s="6" customFormat="1" ht="12.75">
      <c r="A44" s="7" t="s">
        <v>29</v>
      </c>
      <c r="B44" s="7"/>
      <c r="D44" s="8">
        <f>(D43-$D$29)/2</f>
        <v>56</v>
      </c>
      <c r="E44" s="8">
        <f>(E43-$D$29)/2</f>
        <v>62.565</v>
      </c>
      <c r="F44" s="8">
        <f>(F43-$D$29)/2</f>
        <v>75.61</v>
      </c>
      <c r="G44" s="8">
        <f>(G43-$D$29)/2</f>
        <v>88.655</v>
      </c>
      <c r="H44" s="8">
        <f>(H43-$D$29)/2</f>
        <v>114.845</v>
      </c>
      <c r="L44" s="9"/>
    </row>
    <row r="45" spans="1:12" s="6" customFormat="1" ht="12.75">
      <c r="A45" s="7" t="s">
        <v>25</v>
      </c>
      <c r="B45" s="7"/>
      <c r="D45" s="8">
        <f>D43-D44-D26-$D$29</f>
        <v>54</v>
      </c>
      <c r="E45" s="8">
        <f>E43-E44-E26-$D$29</f>
        <v>58.434999999999995</v>
      </c>
      <c r="F45" s="8">
        <f>F43-F44-F26-$D$29</f>
        <v>70.89</v>
      </c>
      <c r="G45" s="8">
        <f>G43-G44-G26-$D$29</f>
        <v>83.345</v>
      </c>
      <c r="H45" s="8">
        <f>H43-H44-H26-$D$29</f>
        <v>108.155</v>
      </c>
      <c r="J45" s="11"/>
      <c r="L45" s="9"/>
    </row>
    <row r="46" spans="1:8" ht="12.75">
      <c r="A46" s="7" t="s">
        <v>27</v>
      </c>
      <c r="D46" s="5">
        <f>D25+D27</f>
        <v>113.998</v>
      </c>
      <c r="E46" s="5">
        <f>E25+E27</f>
        <v>126.268</v>
      </c>
      <c r="F46" s="5">
        <f>F25+F27</f>
        <v>152.715</v>
      </c>
      <c r="G46" s="5">
        <f>G25+G27</f>
        <v>178.962</v>
      </c>
      <c r="H46" s="5">
        <f>H25+H27</f>
        <v>231.43</v>
      </c>
    </row>
    <row r="47" spans="1:8" ht="12.75">
      <c r="A47" s="7" t="s">
        <v>30</v>
      </c>
      <c r="D47" s="5">
        <f>(D46-$D$29)/2</f>
        <v>56.499</v>
      </c>
      <c r="E47" s="5">
        <f>(E46-$D$29)/2</f>
        <v>62.634</v>
      </c>
      <c r="F47" s="5">
        <f>(F46-$D$29)/2</f>
        <v>75.8575</v>
      </c>
      <c r="G47" s="5">
        <f>(G46-$D$29)/2</f>
        <v>88.981</v>
      </c>
      <c r="H47" s="5">
        <f>(H46-$D$29)/2</f>
        <v>115.215</v>
      </c>
    </row>
    <row r="48" spans="1:8" ht="12.75">
      <c r="A48" s="7" t="s">
        <v>31</v>
      </c>
      <c r="D48" s="5">
        <f>D46-D47-D27-$D$29</f>
        <v>55.499</v>
      </c>
      <c r="E48" s="5">
        <f>E46-E47-E27-$D$29</f>
        <v>60.074</v>
      </c>
      <c r="F48" s="5">
        <f>F46-F47-F27-$D$29</f>
        <v>72.7075</v>
      </c>
      <c r="G48" s="5">
        <f>G46-G47-G27-$D$29</f>
        <v>85.44099999999999</v>
      </c>
      <c r="H48" s="5">
        <f>H46-H47-H27-$D$29</f>
        <v>110.885</v>
      </c>
    </row>
    <row r="49" ht="12.75">
      <c r="A49" s="7" t="s">
        <v>0</v>
      </c>
    </row>
    <row r="50" ht="12.75">
      <c r="A50" s="7" t="s">
        <v>0</v>
      </c>
    </row>
    <row r="51" ht="12.75">
      <c r="A51" t="s">
        <v>46</v>
      </c>
    </row>
    <row r="52" spans="1:3" ht="12.75">
      <c r="A52" t="s">
        <v>0</v>
      </c>
      <c r="B52" t="s">
        <v>64</v>
      </c>
      <c r="C52">
        <v>12</v>
      </c>
    </row>
    <row r="53" spans="1:12" ht="12.75">
      <c r="A53" s="5">
        <f>E38</f>
        <v>0</v>
      </c>
      <c r="B53" s="5">
        <f>F39</f>
        <v>1.6327722283113837</v>
      </c>
      <c r="C53" s="5">
        <f>F53+C15</f>
        <v>304</v>
      </c>
      <c r="D53" s="5">
        <f>E40</f>
        <v>-0.4375000000000001</v>
      </c>
      <c r="E53" s="5">
        <f>B53</f>
        <v>1.6327722283113837</v>
      </c>
      <c r="F53" s="5">
        <f>IF(C52=20,F116,IF(C52=17,F101,IF(C52=15,F86,IF(C52=12,F71,F56))))</f>
        <v>303</v>
      </c>
      <c r="G53" s="1" t="str">
        <f>$C$19</f>
        <v>#12</v>
      </c>
      <c r="H53" s="1">
        <v>1</v>
      </c>
      <c r="I53" t="s">
        <v>0</v>
      </c>
      <c r="L53" s="1">
        <v>1</v>
      </c>
    </row>
    <row r="54" spans="1:12" ht="12.75">
      <c r="A54" s="5">
        <f>A53</f>
        <v>0</v>
      </c>
      <c r="B54" s="5">
        <f>B53</f>
        <v>1.6327722283113837</v>
      </c>
      <c r="C54" s="5">
        <f>C53</f>
        <v>304</v>
      </c>
      <c r="D54" s="5">
        <f>E39</f>
        <v>0.4375000000000001</v>
      </c>
      <c r="E54" s="5">
        <f>F39</f>
        <v>1.6327722283113837</v>
      </c>
      <c r="F54" s="5">
        <f>F53</f>
        <v>303</v>
      </c>
      <c r="G54" s="1" t="str">
        <f>$C$19</f>
        <v>#12</v>
      </c>
      <c r="H54" s="1">
        <v>1</v>
      </c>
      <c r="I54" t="s">
        <v>0</v>
      </c>
      <c r="L54" s="1">
        <f>L53+1</f>
        <v>2</v>
      </c>
    </row>
    <row r="55" spans="1:6" ht="12.75">
      <c r="A55" s="5"/>
      <c r="B55" s="5"/>
      <c r="C55" s="5"/>
      <c r="D55" s="5"/>
      <c r="E55" s="5"/>
      <c r="F55" s="5"/>
    </row>
    <row r="56" spans="1:12" ht="12.75">
      <c r="A56" s="5">
        <f>D53</f>
        <v>-0.4375000000000001</v>
      </c>
      <c r="B56" s="5">
        <f>E53</f>
        <v>1.6327722283113837</v>
      </c>
      <c r="C56" s="5">
        <f>C11</f>
        <v>300</v>
      </c>
      <c r="D56" s="5">
        <f>A56-COS(RADIANS(60))*($D$44)</f>
        <v>-28.437500000000007</v>
      </c>
      <c r="E56" s="5">
        <f>B56+SIN(RADIANS(60))*($D$44)</f>
        <v>50.130194840239945</v>
      </c>
      <c r="F56" s="5">
        <f>C56</f>
        <v>300</v>
      </c>
      <c r="G56" s="1" t="str">
        <f>$C$20</f>
        <v>#14</v>
      </c>
      <c r="H56" s="1">
        <v>6</v>
      </c>
      <c r="I56" t="s">
        <v>32</v>
      </c>
      <c r="K56" t="str">
        <f>$D$42</f>
        <v>10m</v>
      </c>
      <c r="L56" s="1">
        <f>L54+1</f>
        <v>3</v>
      </c>
    </row>
    <row r="57" spans="1:12" ht="12.75">
      <c r="A57" s="5">
        <f aca="true" t="shared" si="0" ref="A57:C58">D56</f>
        <v>-28.437500000000007</v>
      </c>
      <c r="B57" s="5">
        <f t="shared" si="0"/>
        <v>50.130194840239945</v>
      </c>
      <c r="C57" s="5">
        <f t="shared" si="0"/>
        <v>300</v>
      </c>
      <c r="D57" s="5">
        <f>A57-$D$29</f>
        <v>-29.437500000000007</v>
      </c>
      <c r="E57" s="5">
        <f>B57</f>
        <v>50.130194840239945</v>
      </c>
      <c r="F57" s="5">
        <f>C57</f>
        <v>300</v>
      </c>
      <c r="G57" s="1" t="str">
        <f>$C$20</f>
        <v>#14</v>
      </c>
      <c r="H57" s="1">
        <v>1</v>
      </c>
      <c r="I57" t="s">
        <v>62</v>
      </c>
      <c r="L57" s="1">
        <f>L56+1</f>
        <v>4</v>
      </c>
    </row>
    <row r="58" spans="1:12" ht="12.75">
      <c r="A58" s="5">
        <f t="shared" si="0"/>
        <v>-29.437500000000007</v>
      </c>
      <c r="B58" s="5">
        <f t="shared" si="0"/>
        <v>50.130194840239945</v>
      </c>
      <c r="C58" s="5">
        <f t="shared" si="0"/>
        <v>300</v>
      </c>
      <c r="D58" s="5">
        <f>A57-COS(RADIANS(60))*($D$45)</f>
        <v>-55.437500000000014</v>
      </c>
      <c r="E58" s="5">
        <f>B57-SIN(RADIANS(60))*($D$45)</f>
        <v>3.3648230358802635</v>
      </c>
      <c r="F58" s="5">
        <f>C57</f>
        <v>300</v>
      </c>
      <c r="G58" s="1" t="str">
        <f>G56</f>
        <v>#14</v>
      </c>
      <c r="H58" s="1">
        <v>6</v>
      </c>
      <c r="I58" t="s">
        <v>33</v>
      </c>
      <c r="L58" s="1">
        <f>L57+1</f>
        <v>5</v>
      </c>
    </row>
    <row r="59" spans="1:12" ht="12.75">
      <c r="A59" s="5">
        <f>D54</f>
        <v>0.4375000000000001</v>
      </c>
      <c r="B59" s="5">
        <f>E54</f>
        <v>1.6327722283113837</v>
      </c>
      <c r="C59" s="5">
        <f>C11</f>
        <v>300</v>
      </c>
      <c r="D59" s="5">
        <f>$A$59+COS(RADIANS(60))*($D$44)</f>
        <v>28.437500000000007</v>
      </c>
      <c r="E59" s="5">
        <f>B59+SIN(RADIANS(60))*($D$44)</f>
        <v>50.130194840239945</v>
      </c>
      <c r="F59" s="5">
        <f>C59</f>
        <v>300</v>
      </c>
      <c r="G59" s="1" t="str">
        <f>G58</f>
        <v>#14</v>
      </c>
      <c r="H59" s="1">
        <f>H58</f>
        <v>6</v>
      </c>
      <c r="I59" t="s">
        <v>34</v>
      </c>
      <c r="L59" s="1">
        <f>L58+1</f>
        <v>6</v>
      </c>
    </row>
    <row r="60" spans="1:12" ht="12.75">
      <c r="A60" s="5">
        <f aca="true" t="shared" si="1" ref="A60:C61">D59</f>
        <v>28.437500000000007</v>
      </c>
      <c r="B60" s="5">
        <f t="shared" si="1"/>
        <v>50.130194840239945</v>
      </c>
      <c r="C60" s="5">
        <f t="shared" si="1"/>
        <v>300</v>
      </c>
      <c r="D60" s="5">
        <f>A60+$D$29</f>
        <v>29.437500000000007</v>
      </c>
      <c r="E60" s="5">
        <f>B60</f>
        <v>50.130194840239945</v>
      </c>
      <c r="F60" s="5">
        <f>C60</f>
        <v>300</v>
      </c>
      <c r="G60" s="1" t="str">
        <f>$C$20</f>
        <v>#14</v>
      </c>
      <c r="H60" s="1">
        <v>1</v>
      </c>
      <c r="I60" t="str">
        <f>I57</f>
        <v>; spreader tube</v>
      </c>
      <c r="L60" s="1">
        <f>L59+1</f>
        <v>7</v>
      </c>
    </row>
    <row r="61" spans="1:12" ht="12.75">
      <c r="A61" s="5">
        <f t="shared" si="1"/>
        <v>29.437500000000007</v>
      </c>
      <c r="B61" s="5">
        <f t="shared" si="1"/>
        <v>50.130194840239945</v>
      </c>
      <c r="C61" s="5">
        <f t="shared" si="1"/>
        <v>300</v>
      </c>
      <c r="D61" s="5">
        <f>A60+COS(RADIANS(60))*($D$45)</f>
        <v>55.437500000000014</v>
      </c>
      <c r="E61" s="5">
        <f>B60-SIN(RADIANS(60))*($D$45)</f>
        <v>3.3648230358802635</v>
      </c>
      <c r="F61" s="5">
        <f>C60</f>
        <v>300</v>
      </c>
      <c r="G61" s="1" t="str">
        <f>G59</f>
        <v>#14</v>
      </c>
      <c r="H61" s="1">
        <f>H59</f>
        <v>6</v>
      </c>
      <c r="I61" t="s">
        <v>35</v>
      </c>
      <c r="L61" s="1">
        <f>L60+1</f>
        <v>8</v>
      </c>
    </row>
    <row r="62" spans="1:6" ht="12.75">
      <c r="A62" s="5"/>
      <c r="B62" s="5"/>
      <c r="C62" s="5"/>
      <c r="D62" s="5"/>
      <c r="E62" s="5"/>
      <c r="F62" s="5"/>
    </row>
    <row r="63" spans="1:12" ht="12.75">
      <c r="A63" s="5">
        <f>$D$14</f>
        <v>0</v>
      </c>
      <c r="B63" s="5">
        <f>$E$14</f>
        <v>0</v>
      </c>
      <c r="C63" s="5">
        <f>C56</f>
        <v>300</v>
      </c>
      <c r="D63" s="5">
        <f>A63-$D$47*COS(RADIANS(60))</f>
        <v>-28.24950000000001</v>
      </c>
      <c r="E63" s="5">
        <f>B63-SIN(RADIANS(60))*($D$47)</f>
        <v>-48.929569288417</v>
      </c>
      <c r="F63" s="5">
        <f>C63</f>
        <v>300</v>
      </c>
      <c r="G63" s="1" t="str">
        <f>G61</f>
        <v>#14</v>
      </c>
      <c r="H63" s="1">
        <f>H61</f>
        <v>6</v>
      </c>
      <c r="I63" t="s">
        <v>36</v>
      </c>
      <c r="K63" t="str">
        <f>$D$42</f>
        <v>10m</v>
      </c>
      <c r="L63" s="1">
        <f>L61+1</f>
        <v>9</v>
      </c>
    </row>
    <row r="64" spans="1:12" ht="12.75">
      <c r="A64" s="5">
        <f aca="true" t="shared" si="2" ref="A64:C65">D63</f>
        <v>-28.24950000000001</v>
      </c>
      <c r="B64" s="5">
        <f t="shared" si="2"/>
        <v>-48.929569288417</v>
      </c>
      <c r="C64" s="5">
        <f t="shared" si="2"/>
        <v>300</v>
      </c>
      <c r="D64" s="5">
        <f>A64-$D$29</f>
        <v>-29.24950000000001</v>
      </c>
      <c r="E64" s="5">
        <f>B64</f>
        <v>-48.929569288417</v>
      </c>
      <c r="F64" s="5">
        <f>C64</f>
        <v>300</v>
      </c>
      <c r="G64" s="1" t="str">
        <f>$C$20</f>
        <v>#14</v>
      </c>
      <c r="H64" s="1">
        <v>1</v>
      </c>
      <c r="I64" t="s">
        <v>62</v>
      </c>
      <c r="L64" s="1">
        <f>L63+1</f>
        <v>10</v>
      </c>
    </row>
    <row r="65" spans="1:12" ht="12.75">
      <c r="A65" s="5">
        <f t="shared" si="2"/>
        <v>-29.24950000000001</v>
      </c>
      <c r="B65" s="5">
        <f t="shared" si="2"/>
        <v>-48.929569288417</v>
      </c>
      <c r="C65" s="5">
        <f t="shared" si="2"/>
        <v>300</v>
      </c>
      <c r="D65" s="5">
        <f>A64-COS(RADIANS(60))*($D$48)</f>
        <v>-55.99900000000002</v>
      </c>
      <c r="E65" s="5">
        <f>B64+SIN(RADIANS(60))*($D$48)</f>
        <v>-0.866025403784441</v>
      </c>
      <c r="F65" s="5">
        <f>C64</f>
        <v>300</v>
      </c>
      <c r="G65" s="1" t="str">
        <f>G63</f>
        <v>#14</v>
      </c>
      <c r="H65" s="1">
        <f>H63</f>
        <v>6</v>
      </c>
      <c r="I65" t="s">
        <v>37</v>
      </c>
      <c r="L65" s="1">
        <f>L64+1</f>
        <v>11</v>
      </c>
    </row>
    <row r="66" spans="1:12" ht="12.75">
      <c r="A66" s="5">
        <f>A63</f>
        <v>0</v>
      </c>
      <c r="B66" s="5">
        <f>B63</f>
        <v>0</v>
      </c>
      <c r="C66" s="5">
        <f>C63</f>
        <v>300</v>
      </c>
      <c r="D66" s="5">
        <f>A66+COS(RADIANS(60))*($D$47)</f>
        <v>28.24950000000001</v>
      </c>
      <c r="E66" s="5">
        <f>B66-SIN(RADIANS(60))*($D$47)</f>
        <v>-48.929569288417</v>
      </c>
      <c r="F66" s="5">
        <f>C66</f>
        <v>300</v>
      </c>
      <c r="G66" s="1" t="str">
        <f>G65</f>
        <v>#14</v>
      </c>
      <c r="H66" s="1">
        <f>H65</f>
        <v>6</v>
      </c>
      <c r="I66" t="s">
        <v>38</v>
      </c>
      <c r="L66" s="1">
        <f>L65+1</f>
        <v>12</v>
      </c>
    </row>
    <row r="67" spans="1:12" ht="12.75">
      <c r="A67" s="5">
        <f aca="true" t="shared" si="3" ref="A67:C68">D66</f>
        <v>28.24950000000001</v>
      </c>
      <c r="B67" s="5">
        <f t="shared" si="3"/>
        <v>-48.929569288417</v>
      </c>
      <c r="C67" s="5">
        <f t="shared" si="3"/>
        <v>300</v>
      </c>
      <c r="D67" s="5">
        <f>A67+$D$29</f>
        <v>29.24950000000001</v>
      </c>
      <c r="E67" s="5">
        <f>B67</f>
        <v>-48.929569288417</v>
      </c>
      <c r="F67" s="5">
        <f>C67</f>
        <v>300</v>
      </c>
      <c r="G67" s="1" t="str">
        <f>$C$20</f>
        <v>#14</v>
      </c>
      <c r="H67" s="1">
        <v>1</v>
      </c>
      <c r="I67" t="s">
        <v>62</v>
      </c>
      <c r="L67" s="1">
        <f>L66+1</f>
        <v>13</v>
      </c>
    </row>
    <row r="68" spans="1:12" ht="12.75">
      <c r="A68" s="5">
        <f t="shared" si="3"/>
        <v>29.24950000000001</v>
      </c>
      <c r="B68" s="5">
        <f t="shared" si="3"/>
        <v>-48.929569288417</v>
      </c>
      <c r="C68" s="5">
        <f t="shared" si="3"/>
        <v>300</v>
      </c>
      <c r="D68" s="5">
        <f>A67+COS(RADIANS(60))*($D$48)</f>
        <v>55.99900000000002</v>
      </c>
      <c r="E68" s="5">
        <f>B67+SIN(RADIANS(60))*($D$48)</f>
        <v>-0.866025403784441</v>
      </c>
      <c r="F68" s="5">
        <f>C67</f>
        <v>300</v>
      </c>
      <c r="G68" s="1" t="str">
        <f>G66</f>
        <v>#14</v>
      </c>
      <c r="H68" s="1">
        <f>H66</f>
        <v>6</v>
      </c>
      <c r="I68" t="s">
        <v>39</v>
      </c>
      <c r="L68" s="1">
        <f>L67+1</f>
        <v>14</v>
      </c>
    </row>
    <row r="69" spans="1:8" ht="12.75">
      <c r="A69" s="5"/>
      <c r="B69" s="5"/>
      <c r="C69" s="5"/>
      <c r="D69" s="5"/>
      <c r="E69" s="5"/>
      <c r="F69" s="5"/>
      <c r="H69" s="1"/>
    </row>
    <row r="70" spans="1:6" ht="12.75">
      <c r="A70" s="5"/>
      <c r="B70" s="5"/>
      <c r="C70" s="5"/>
      <c r="D70" s="5"/>
      <c r="E70" s="5"/>
      <c r="F70" s="5"/>
    </row>
    <row r="71" spans="1:12" ht="12.75">
      <c r="A71" s="5">
        <f>A56</f>
        <v>-0.4375000000000001</v>
      </c>
      <c r="B71" s="5">
        <f>B56</f>
        <v>1.6327722283113837</v>
      </c>
      <c r="C71" s="5">
        <f>C56+$E$28</f>
        <v>303</v>
      </c>
      <c r="D71" s="5">
        <f>A71-COS(RADIANS(60))*($E$44)</f>
        <v>-31.720000000000006</v>
      </c>
      <c r="E71" s="5">
        <f>B71+SIN(RADIANS(60))*($E$44)</f>
        <v>55.81565161608478</v>
      </c>
      <c r="F71" s="5">
        <f>C71</f>
        <v>303</v>
      </c>
      <c r="G71" s="1" t="str">
        <f>$C$20</f>
        <v>#14</v>
      </c>
      <c r="H71" s="1">
        <v>6</v>
      </c>
      <c r="I71" t="s">
        <v>32</v>
      </c>
      <c r="K71" t="str">
        <f>$E$42</f>
        <v>12m</v>
      </c>
      <c r="L71" s="1">
        <f>L68+1</f>
        <v>15</v>
      </c>
    </row>
    <row r="72" spans="1:12" ht="12.75">
      <c r="A72" s="5">
        <f aca="true" t="shared" si="4" ref="A72:C73">D71</f>
        <v>-31.720000000000006</v>
      </c>
      <c r="B72" s="5">
        <f t="shared" si="4"/>
        <v>55.81565161608478</v>
      </c>
      <c r="C72" s="5">
        <f t="shared" si="4"/>
        <v>303</v>
      </c>
      <c r="D72" s="5">
        <f>A72-$D$29</f>
        <v>-32.720000000000006</v>
      </c>
      <c r="E72" s="5">
        <f>B72</f>
        <v>55.81565161608478</v>
      </c>
      <c r="F72" s="5">
        <f>C72</f>
        <v>303</v>
      </c>
      <c r="G72" s="1" t="str">
        <f>$C$20</f>
        <v>#14</v>
      </c>
      <c r="H72" s="1">
        <v>1</v>
      </c>
      <c r="I72" t="s">
        <v>62</v>
      </c>
      <c r="L72" s="1">
        <f>L71+1</f>
        <v>16</v>
      </c>
    </row>
    <row r="73" spans="1:12" ht="12.75">
      <c r="A73" s="5">
        <f t="shared" si="4"/>
        <v>-32.720000000000006</v>
      </c>
      <c r="B73" s="5">
        <f t="shared" si="4"/>
        <v>55.81565161608478</v>
      </c>
      <c r="C73" s="5">
        <f t="shared" si="4"/>
        <v>303</v>
      </c>
      <c r="D73" s="5">
        <f>A73-COS(RADIANS(60))*($E$45)</f>
        <v>-61.937500000000014</v>
      </c>
      <c r="E73" s="5">
        <f>B72-SIN(RADIANS(60))*($E$45)</f>
        <v>5.209457145941116</v>
      </c>
      <c r="F73" s="5">
        <f>C72</f>
        <v>303</v>
      </c>
      <c r="G73" s="1" t="str">
        <f>G71</f>
        <v>#14</v>
      </c>
      <c r="H73" s="1">
        <v>6</v>
      </c>
      <c r="I73" t="s">
        <v>33</v>
      </c>
      <c r="L73" s="1">
        <f>L72+1</f>
        <v>17</v>
      </c>
    </row>
    <row r="74" spans="1:12" ht="12.75">
      <c r="A74" s="5">
        <f>A59</f>
        <v>0.4375000000000001</v>
      </c>
      <c r="B74" s="5">
        <f>B59</f>
        <v>1.6327722283113837</v>
      </c>
      <c r="C74" s="5">
        <f>C71</f>
        <v>303</v>
      </c>
      <c r="D74" s="5">
        <f>$A$59+COS(RADIANS(60))*($E$44)</f>
        <v>31.720000000000006</v>
      </c>
      <c r="E74" s="5">
        <f>B74+SIN(RADIANS(60))*($E$44)</f>
        <v>55.81565161608478</v>
      </c>
      <c r="F74" s="5">
        <f>C74</f>
        <v>303</v>
      </c>
      <c r="G74" s="1" t="str">
        <f>G73</f>
        <v>#14</v>
      </c>
      <c r="H74" s="1">
        <f>H73</f>
        <v>6</v>
      </c>
      <c r="I74" t="s">
        <v>34</v>
      </c>
      <c r="L74" s="1">
        <f>L73+1</f>
        <v>18</v>
      </c>
    </row>
    <row r="75" spans="1:12" ht="12.75">
      <c r="A75" s="5">
        <f aca="true" t="shared" si="5" ref="A75:C76">D74</f>
        <v>31.720000000000006</v>
      </c>
      <c r="B75" s="5">
        <f t="shared" si="5"/>
        <v>55.81565161608478</v>
      </c>
      <c r="C75" s="5">
        <f t="shared" si="5"/>
        <v>303</v>
      </c>
      <c r="D75" s="5">
        <f>A75+$D$29</f>
        <v>32.720000000000006</v>
      </c>
      <c r="E75" s="5">
        <f>B75</f>
        <v>55.81565161608478</v>
      </c>
      <c r="F75" s="5">
        <f>C75</f>
        <v>303</v>
      </c>
      <c r="G75" s="1" t="str">
        <f>$C$20</f>
        <v>#14</v>
      </c>
      <c r="H75" s="1">
        <v>1</v>
      </c>
      <c r="I75" t="s">
        <v>62</v>
      </c>
      <c r="L75" s="1">
        <f>L74+1</f>
        <v>19</v>
      </c>
    </row>
    <row r="76" spans="1:12" ht="12.75">
      <c r="A76" s="5">
        <f t="shared" si="5"/>
        <v>32.720000000000006</v>
      </c>
      <c r="B76" s="5">
        <f t="shared" si="5"/>
        <v>55.81565161608478</v>
      </c>
      <c r="C76" s="5">
        <f t="shared" si="5"/>
        <v>303</v>
      </c>
      <c r="D76" s="5">
        <f>A76+COS(RADIANS(60))*($E$45)</f>
        <v>61.937500000000014</v>
      </c>
      <c r="E76" s="5">
        <f>B76-SIN(RADIANS(60))*($E$45)</f>
        <v>5.209457145941116</v>
      </c>
      <c r="F76" s="5">
        <f>C76</f>
        <v>303</v>
      </c>
      <c r="G76" s="1" t="str">
        <f>G74</f>
        <v>#14</v>
      </c>
      <c r="H76" s="1">
        <f>H74</f>
        <v>6</v>
      </c>
      <c r="I76" t="s">
        <v>35</v>
      </c>
      <c r="L76" s="1">
        <f>L75+1</f>
        <v>20</v>
      </c>
    </row>
    <row r="78" spans="1:12" ht="12.75">
      <c r="A78" s="5">
        <f>$D$14</f>
        <v>0</v>
      </c>
      <c r="B78" s="5">
        <f>$E$14</f>
        <v>0</v>
      </c>
      <c r="C78" s="5">
        <f>C71</f>
        <v>303</v>
      </c>
      <c r="D78" s="5">
        <f>A78-$E$47*COS(RADIANS(60))</f>
        <v>-31.317000000000007</v>
      </c>
      <c r="E78" s="5">
        <f>B78-SIN(RADIANS(60))*($E$47)</f>
        <v>-54.242635140634526</v>
      </c>
      <c r="F78" s="5">
        <f>C78</f>
        <v>303</v>
      </c>
      <c r="G78" s="1" t="str">
        <f>G76</f>
        <v>#14</v>
      </c>
      <c r="H78" s="1">
        <f>H76</f>
        <v>6</v>
      </c>
      <c r="I78" t="s">
        <v>36</v>
      </c>
      <c r="K78" t="str">
        <f>$E$42</f>
        <v>12m</v>
      </c>
      <c r="L78" s="1">
        <f>L76+1</f>
        <v>21</v>
      </c>
    </row>
    <row r="79" spans="1:12" ht="12.75">
      <c r="A79" s="5">
        <f aca="true" t="shared" si="6" ref="A79:C80">D78</f>
        <v>-31.317000000000007</v>
      </c>
      <c r="B79" s="5">
        <f t="shared" si="6"/>
        <v>-54.242635140634526</v>
      </c>
      <c r="C79" s="5">
        <f t="shared" si="6"/>
        <v>303</v>
      </c>
      <c r="D79" s="5">
        <f>A79-$D$29</f>
        <v>-32.31700000000001</v>
      </c>
      <c r="E79" s="5">
        <f>B79</f>
        <v>-54.242635140634526</v>
      </c>
      <c r="F79" s="5">
        <f>C79</f>
        <v>303</v>
      </c>
      <c r="G79" s="1" t="str">
        <f>$C$20</f>
        <v>#14</v>
      </c>
      <c r="H79" s="1">
        <v>1</v>
      </c>
      <c r="I79" t="s">
        <v>62</v>
      </c>
      <c r="L79" s="1">
        <f>L78+1</f>
        <v>22</v>
      </c>
    </row>
    <row r="80" spans="1:12" ht="12.75">
      <c r="A80" s="5">
        <f t="shared" si="6"/>
        <v>-32.31700000000001</v>
      </c>
      <c r="B80" s="5">
        <f t="shared" si="6"/>
        <v>-54.242635140634526</v>
      </c>
      <c r="C80" s="5">
        <f t="shared" si="6"/>
        <v>303</v>
      </c>
      <c r="D80" s="5">
        <f>A79-COS(RADIANS(60))*($E$48)</f>
        <v>-61.35400000000001</v>
      </c>
      <c r="E80" s="5">
        <f>B79+SIN(RADIANS(60))*($E$48)</f>
        <v>-2.2170250336881665</v>
      </c>
      <c r="F80" s="5">
        <f>C79</f>
        <v>303</v>
      </c>
      <c r="G80" s="1" t="str">
        <f>G78</f>
        <v>#14</v>
      </c>
      <c r="H80" s="1">
        <f>H78</f>
        <v>6</v>
      </c>
      <c r="I80" t="s">
        <v>37</v>
      </c>
      <c r="L80" s="1">
        <f>L79+1</f>
        <v>23</v>
      </c>
    </row>
    <row r="81" spans="1:12" ht="12.75">
      <c r="A81" s="5">
        <f>A78</f>
        <v>0</v>
      </c>
      <c r="B81" s="5">
        <f>B78</f>
        <v>0</v>
      </c>
      <c r="C81" s="5">
        <f>C78</f>
        <v>303</v>
      </c>
      <c r="D81" s="5">
        <f>A81+COS(RADIANS(60))*($E$47)</f>
        <v>31.317000000000007</v>
      </c>
      <c r="E81" s="5">
        <f>B81-SIN(RADIANS(60))*($E$47)</f>
        <v>-54.242635140634526</v>
      </c>
      <c r="F81" s="5">
        <f>C81</f>
        <v>303</v>
      </c>
      <c r="G81" s="1" t="str">
        <f>G80</f>
        <v>#14</v>
      </c>
      <c r="H81" s="1">
        <f>H80</f>
        <v>6</v>
      </c>
      <c r="I81" t="s">
        <v>38</v>
      </c>
      <c r="L81" s="1">
        <f>L80+1</f>
        <v>24</v>
      </c>
    </row>
    <row r="82" spans="1:12" ht="12.75">
      <c r="A82" s="5">
        <f aca="true" t="shared" si="7" ref="A82:C83">D81</f>
        <v>31.317000000000007</v>
      </c>
      <c r="B82" s="5">
        <f t="shared" si="7"/>
        <v>-54.242635140634526</v>
      </c>
      <c r="C82" s="5">
        <f t="shared" si="7"/>
        <v>303</v>
      </c>
      <c r="D82" s="5">
        <f>A82+$D$29</f>
        <v>32.31700000000001</v>
      </c>
      <c r="E82" s="5">
        <f>B82</f>
        <v>-54.242635140634526</v>
      </c>
      <c r="F82" s="5">
        <f>C82</f>
        <v>303</v>
      </c>
      <c r="G82" s="1" t="str">
        <f>$C$20</f>
        <v>#14</v>
      </c>
      <c r="H82" s="1">
        <v>1</v>
      </c>
      <c r="I82" t="s">
        <v>62</v>
      </c>
      <c r="L82" s="1">
        <f>L81+1</f>
        <v>25</v>
      </c>
    </row>
    <row r="83" spans="1:12" ht="12.75">
      <c r="A83" s="5">
        <f t="shared" si="7"/>
        <v>32.31700000000001</v>
      </c>
      <c r="B83" s="5">
        <f t="shared" si="7"/>
        <v>-54.242635140634526</v>
      </c>
      <c r="C83" s="5">
        <f t="shared" si="7"/>
        <v>303</v>
      </c>
      <c r="D83" s="5">
        <f>A82+COS(RADIANS(60))*($E$48)</f>
        <v>61.35400000000001</v>
      </c>
      <c r="E83" s="5">
        <f>B82+SIN(RADIANS(60))*($E$48)</f>
        <v>-2.2170250336881665</v>
      </c>
      <c r="F83" s="5">
        <f>C82</f>
        <v>303</v>
      </c>
      <c r="G83" s="1" t="str">
        <f>G81</f>
        <v>#14</v>
      </c>
      <c r="H83" s="1">
        <f>H81</f>
        <v>6</v>
      </c>
      <c r="I83" t="s">
        <v>39</v>
      </c>
      <c r="L83" s="1">
        <f>L82+1</f>
        <v>26</v>
      </c>
    </row>
    <row r="86" spans="1:12" ht="12.75">
      <c r="A86" s="5">
        <f>A71</f>
        <v>-0.4375000000000001</v>
      </c>
      <c r="B86" s="5">
        <f>B71</f>
        <v>1.6327722283113837</v>
      </c>
      <c r="C86" s="5">
        <f>C71+$F$28</f>
        <v>307.5</v>
      </c>
      <c r="D86" s="5">
        <f>A86-COS(RADIANS(60))*($F$44)</f>
        <v>-38.24250000000001</v>
      </c>
      <c r="E86" s="5">
        <f>B86+SIN(RADIANS(60))*($F$44)</f>
        <v>67.11295300845278</v>
      </c>
      <c r="F86" s="5">
        <f>C86</f>
        <v>307.5</v>
      </c>
      <c r="G86" s="1" t="str">
        <f>$C$20</f>
        <v>#14</v>
      </c>
      <c r="H86" s="1">
        <v>6</v>
      </c>
      <c r="I86" t="s">
        <v>32</v>
      </c>
      <c r="K86" t="str">
        <f>$F$23</f>
        <v>15m</v>
      </c>
      <c r="L86" s="1">
        <f>L83+1</f>
        <v>27</v>
      </c>
    </row>
    <row r="87" spans="1:12" ht="12.75">
      <c r="A87" s="5">
        <f aca="true" t="shared" si="8" ref="A87:C88">D86</f>
        <v>-38.24250000000001</v>
      </c>
      <c r="B87" s="5">
        <f t="shared" si="8"/>
        <v>67.11295300845278</v>
      </c>
      <c r="C87" s="5">
        <f t="shared" si="8"/>
        <v>307.5</v>
      </c>
      <c r="D87" s="5">
        <f>A87-$D$29</f>
        <v>-39.24250000000001</v>
      </c>
      <c r="E87" s="5">
        <f>B87</f>
        <v>67.11295300845278</v>
      </c>
      <c r="F87" s="5">
        <f>C87</f>
        <v>307.5</v>
      </c>
      <c r="G87" s="1" t="str">
        <f>$C$20</f>
        <v>#14</v>
      </c>
      <c r="H87" s="1">
        <v>1</v>
      </c>
      <c r="I87" t="s">
        <v>62</v>
      </c>
      <c r="L87" s="1">
        <f>L86+1</f>
        <v>28</v>
      </c>
    </row>
    <row r="88" spans="1:12" ht="12.75">
      <c r="A88" s="5">
        <f t="shared" si="8"/>
        <v>-39.24250000000001</v>
      </c>
      <c r="B88" s="5">
        <f t="shared" si="8"/>
        <v>67.11295300845278</v>
      </c>
      <c r="C88" s="5">
        <f t="shared" si="8"/>
        <v>307.5</v>
      </c>
      <c r="D88" s="5">
        <f>A87-COS(RADIANS(60))*($F$45)</f>
        <v>-73.68750000000001</v>
      </c>
      <c r="E88" s="5">
        <f>B87-SIN(RADIANS(60))*($F$45)</f>
        <v>5.720412134173927</v>
      </c>
      <c r="F88" s="5">
        <f>C87</f>
        <v>307.5</v>
      </c>
      <c r="G88" s="1" t="str">
        <f>G86</f>
        <v>#14</v>
      </c>
      <c r="H88" s="1">
        <v>6</v>
      </c>
      <c r="I88" t="s">
        <v>33</v>
      </c>
      <c r="L88" s="1">
        <f>L87+1</f>
        <v>29</v>
      </c>
    </row>
    <row r="89" spans="1:12" ht="12.75">
      <c r="A89" s="5">
        <f>A74</f>
        <v>0.4375000000000001</v>
      </c>
      <c r="B89" s="5">
        <f>B74</f>
        <v>1.6327722283113837</v>
      </c>
      <c r="C89" s="5">
        <f>C74+$F$28</f>
        <v>307.5</v>
      </c>
      <c r="D89" s="5">
        <f>$A$59+COS(RADIANS(60))*($F$44)</f>
        <v>38.24250000000001</v>
      </c>
      <c r="E89" s="5">
        <f>B89+SIN(RADIANS(60))*($F$44)</f>
        <v>67.11295300845278</v>
      </c>
      <c r="F89" s="5">
        <f>C89</f>
        <v>307.5</v>
      </c>
      <c r="G89" s="1" t="str">
        <f>G88</f>
        <v>#14</v>
      </c>
      <c r="H89" s="1">
        <f>H88</f>
        <v>6</v>
      </c>
      <c r="I89" t="s">
        <v>34</v>
      </c>
      <c r="L89" s="1">
        <f>L88+1</f>
        <v>30</v>
      </c>
    </row>
    <row r="90" spans="1:12" ht="12.75">
      <c r="A90" s="5">
        <f aca="true" t="shared" si="9" ref="A90:C91">D89</f>
        <v>38.24250000000001</v>
      </c>
      <c r="B90" s="5">
        <f t="shared" si="9"/>
        <v>67.11295300845278</v>
      </c>
      <c r="C90" s="5">
        <f t="shared" si="9"/>
        <v>307.5</v>
      </c>
      <c r="D90" s="5">
        <f>A90+$D$29</f>
        <v>39.24250000000001</v>
      </c>
      <c r="E90" s="5">
        <f>B90</f>
        <v>67.11295300845278</v>
      </c>
      <c r="F90" s="5">
        <f>C90</f>
        <v>307.5</v>
      </c>
      <c r="G90" s="1" t="str">
        <f>$C$20</f>
        <v>#14</v>
      </c>
      <c r="H90" s="1">
        <v>1</v>
      </c>
      <c r="I90" t="s">
        <v>62</v>
      </c>
      <c r="L90" s="1">
        <f>L89+1</f>
        <v>31</v>
      </c>
    </row>
    <row r="91" spans="1:12" ht="12.75">
      <c r="A91" s="5">
        <f t="shared" si="9"/>
        <v>39.24250000000001</v>
      </c>
      <c r="B91" s="5">
        <f t="shared" si="9"/>
        <v>67.11295300845278</v>
      </c>
      <c r="C91" s="5">
        <f t="shared" si="9"/>
        <v>307.5</v>
      </c>
      <c r="D91" s="5">
        <f>A90+COS(RADIANS(60))*($F$45)</f>
        <v>73.68750000000001</v>
      </c>
      <c r="E91" s="5">
        <f>B90-SIN(RADIANS(60))*($F$45)</f>
        <v>5.720412134173927</v>
      </c>
      <c r="F91" s="5">
        <f>C90</f>
        <v>307.5</v>
      </c>
      <c r="G91" s="1" t="str">
        <f>G89</f>
        <v>#14</v>
      </c>
      <c r="H91" s="1">
        <f>H89</f>
        <v>6</v>
      </c>
      <c r="I91" t="s">
        <v>35</v>
      </c>
      <c r="L91" s="1">
        <f>L90+1</f>
        <v>32</v>
      </c>
    </row>
    <row r="93" spans="1:12" ht="12.75">
      <c r="A93" s="5">
        <f>$D$14</f>
        <v>0</v>
      </c>
      <c r="B93" s="5">
        <f>$E$14</f>
        <v>0</v>
      </c>
      <c r="C93" s="5">
        <f>C86</f>
        <v>307.5</v>
      </c>
      <c r="D93" s="5">
        <f>A93-$F$47*COS(RADIANS(60))</f>
        <v>-37.92875000000001</v>
      </c>
      <c r="E93" s="5">
        <f>B93-SIN(RADIANS(60))*($F$47)</f>
        <v>-65.69452206757805</v>
      </c>
      <c r="F93" s="5">
        <f>C93</f>
        <v>307.5</v>
      </c>
      <c r="G93" s="1" t="str">
        <f>G91</f>
        <v>#14</v>
      </c>
      <c r="H93" s="1">
        <f>H91</f>
        <v>6</v>
      </c>
      <c r="I93" t="s">
        <v>36</v>
      </c>
      <c r="K93" t="str">
        <f>$F$23</f>
        <v>15m</v>
      </c>
      <c r="L93" s="1">
        <f>L91+1</f>
        <v>33</v>
      </c>
    </row>
    <row r="94" spans="1:12" ht="12.75">
      <c r="A94" s="5">
        <f aca="true" t="shared" si="10" ref="A94:C95">D93</f>
        <v>-37.92875000000001</v>
      </c>
      <c r="B94" s="5">
        <f t="shared" si="10"/>
        <v>-65.69452206757805</v>
      </c>
      <c r="C94" s="5">
        <f t="shared" si="10"/>
        <v>307.5</v>
      </c>
      <c r="D94" s="5">
        <f>A94-$D$29</f>
        <v>-38.92875000000001</v>
      </c>
      <c r="E94" s="5">
        <f>B94</f>
        <v>-65.69452206757805</v>
      </c>
      <c r="F94" s="5">
        <f>C94</f>
        <v>307.5</v>
      </c>
      <c r="G94" s="1" t="str">
        <f>$C$20</f>
        <v>#14</v>
      </c>
      <c r="H94" s="1">
        <v>1</v>
      </c>
      <c r="I94" t="s">
        <v>62</v>
      </c>
      <c r="L94" s="1">
        <f>L93+1</f>
        <v>34</v>
      </c>
    </row>
    <row r="95" spans="1:12" ht="12.75">
      <c r="A95" s="5">
        <f t="shared" si="10"/>
        <v>-38.92875000000001</v>
      </c>
      <c r="B95" s="5">
        <f t="shared" si="10"/>
        <v>-65.69452206757805</v>
      </c>
      <c r="C95" s="5">
        <f t="shared" si="10"/>
        <v>307.5</v>
      </c>
      <c r="D95" s="5">
        <f>A94-COS(RADIANS(60))*($F$48)</f>
        <v>-74.28250000000001</v>
      </c>
      <c r="E95" s="5">
        <f>B94+SIN(RADIANS(60))*($F$48)</f>
        <v>-2.7279800219209847</v>
      </c>
      <c r="F95" s="5">
        <f>C94</f>
        <v>307.5</v>
      </c>
      <c r="G95" s="1" t="str">
        <f>G93</f>
        <v>#14</v>
      </c>
      <c r="H95" s="1">
        <f>H93</f>
        <v>6</v>
      </c>
      <c r="I95" t="s">
        <v>37</v>
      </c>
      <c r="L95" s="1">
        <f>L94+1</f>
        <v>35</v>
      </c>
    </row>
    <row r="96" spans="1:12" ht="12.75">
      <c r="A96" s="5">
        <f>A93</f>
        <v>0</v>
      </c>
      <c r="B96" s="5">
        <f>B93</f>
        <v>0</v>
      </c>
      <c r="C96" s="5">
        <f>C93</f>
        <v>307.5</v>
      </c>
      <c r="D96" s="5">
        <f>A96+COS(RADIANS(60))*($F$47)</f>
        <v>37.92875000000001</v>
      </c>
      <c r="E96" s="5">
        <f>B96-SIN(RADIANS(60))*($F$47)</f>
        <v>-65.69452206757805</v>
      </c>
      <c r="F96" s="5">
        <f>C96</f>
        <v>307.5</v>
      </c>
      <c r="G96" s="1" t="str">
        <f>G95</f>
        <v>#14</v>
      </c>
      <c r="H96" s="1">
        <f>H95</f>
        <v>6</v>
      </c>
      <c r="I96" t="s">
        <v>38</v>
      </c>
      <c r="L96" s="1">
        <f>L95+1</f>
        <v>36</v>
      </c>
    </row>
    <row r="97" spans="1:12" ht="12.75">
      <c r="A97" s="5">
        <f aca="true" t="shared" si="11" ref="A97:C98">D96</f>
        <v>37.92875000000001</v>
      </c>
      <c r="B97" s="5">
        <f t="shared" si="11"/>
        <v>-65.69452206757805</v>
      </c>
      <c r="C97" s="5">
        <f t="shared" si="11"/>
        <v>307.5</v>
      </c>
      <c r="D97" s="5">
        <f>A97+$D$29</f>
        <v>38.92875000000001</v>
      </c>
      <c r="E97" s="5">
        <f>B97</f>
        <v>-65.69452206757805</v>
      </c>
      <c r="F97" s="5">
        <f>C97</f>
        <v>307.5</v>
      </c>
      <c r="G97" s="1" t="str">
        <f>$C$20</f>
        <v>#14</v>
      </c>
      <c r="H97" s="1">
        <v>1</v>
      </c>
      <c r="I97" t="s">
        <v>62</v>
      </c>
      <c r="L97" s="1">
        <f>L96+1</f>
        <v>37</v>
      </c>
    </row>
    <row r="98" spans="1:12" ht="12.75">
      <c r="A98" s="5">
        <f t="shared" si="11"/>
        <v>38.92875000000001</v>
      </c>
      <c r="B98" s="5">
        <f t="shared" si="11"/>
        <v>-65.69452206757805</v>
      </c>
      <c r="C98" s="5">
        <f t="shared" si="11"/>
        <v>307.5</v>
      </c>
      <c r="D98" s="5">
        <f>A98+COS(RADIANS(60))*($F$48)</f>
        <v>75.28250000000001</v>
      </c>
      <c r="E98" s="5">
        <f>B98+SIN(RADIANS(60))*($F$48)</f>
        <v>-2.7279800219209847</v>
      </c>
      <c r="F98" s="5">
        <f>C98</f>
        <v>307.5</v>
      </c>
      <c r="G98" s="1" t="str">
        <f>G96</f>
        <v>#14</v>
      </c>
      <c r="H98" s="1">
        <f>H96</f>
        <v>6</v>
      </c>
      <c r="I98" t="s">
        <v>39</v>
      </c>
      <c r="L98" s="1">
        <f>L97+1</f>
        <v>38</v>
      </c>
    </row>
    <row r="101" spans="1:12" ht="12.75">
      <c r="A101" s="5">
        <f>A86</f>
        <v>-0.4375000000000001</v>
      </c>
      <c r="B101" s="5">
        <f>B86</f>
        <v>1.6327722283113837</v>
      </c>
      <c r="C101" s="5">
        <f>C86+$G$28</f>
        <v>313</v>
      </c>
      <c r="D101" s="5">
        <f>A101-COS(RADIANS(60))*($G$44)</f>
        <v>-44.76500000000001</v>
      </c>
      <c r="E101" s="5">
        <f>B101+SIN(RADIANS(60))*($G$44)</f>
        <v>78.41025440082079</v>
      </c>
      <c r="F101" s="5">
        <f aca="true" t="shared" si="12" ref="F101:F106">C101</f>
        <v>313</v>
      </c>
      <c r="G101" s="1" t="str">
        <f>$C$20</f>
        <v>#14</v>
      </c>
      <c r="H101" s="1">
        <v>6</v>
      </c>
      <c r="I101" t="s">
        <v>32</v>
      </c>
      <c r="K101" t="str">
        <f>$G$23</f>
        <v>17m</v>
      </c>
      <c r="L101" s="1">
        <f>L98+1</f>
        <v>39</v>
      </c>
    </row>
    <row r="102" spans="1:12" ht="12.75">
      <c r="A102" s="5">
        <f aca="true" t="shared" si="13" ref="A102:C103">D101</f>
        <v>-44.76500000000001</v>
      </c>
      <c r="B102" s="5">
        <f t="shared" si="13"/>
        <v>78.41025440082079</v>
      </c>
      <c r="C102" s="5">
        <f t="shared" si="13"/>
        <v>313</v>
      </c>
      <c r="D102" s="5">
        <f>A102-$D$29</f>
        <v>-45.76500000000001</v>
      </c>
      <c r="E102" s="5">
        <f>B102</f>
        <v>78.41025440082079</v>
      </c>
      <c r="F102" s="5">
        <f t="shared" si="12"/>
        <v>313</v>
      </c>
      <c r="G102" s="1" t="str">
        <f>$C$20</f>
        <v>#14</v>
      </c>
      <c r="H102" s="1">
        <v>1</v>
      </c>
      <c r="I102" t="s">
        <v>62</v>
      </c>
      <c r="L102" s="1">
        <f>L101+1</f>
        <v>40</v>
      </c>
    </row>
    <row r="103" spans="1:12" ht="12.75">
      <c r="A103" s="5">
        <f t="shared" si="13"/>
        <v>-45.76500000000001</v>
      </c>
      <c r="B103" s="5">
        <f t="shared" si="13"/>
        <v>78.41025440082079</v>
      </c>
      <c r="C103" s="5">
        <f t="shared" si="13"/>
        <v>313</v>
      </c>
      <c r="D103" s="5">
        <f>A103-COS(RADIANS(60))*($G$45)</f>
        <v>-87.43750000000001</v>
      </c>
      <c r="E103" s="5">
        <f>B103-SIN(RADIANS(60))*($G$45)</f>
        <v>6.231367122406752</v>
      </c>
      <c r="F103" s="5">
        <f t="shared" si="12"/>
        <v>313</v>
      </c>
      <c r="G103" s="1" t="str">
        <f>G101</f>
        <v>#14</v>
      </c>
      <c r="H103" s="1">
        <v>6</v>
      </c>
      <c r="I103" t="s">
        <v>33</v>
      </c>
      <c r="L103" s="1">
        <f>L102+1</f>
        <v>41</v>
      </c>
    </row>
    <row r="104" spans="1:12" ht="12.75">
      <c r="A104" s="5">
        <f>A89</f>
        <v>0.4375000000000001</v>
      </c>
      <c r="B104" s="5">
        <f>B89</f>
        <v>1.6327722283113837</v>
      </c>
      <c r="C104" s="5">
        <f>C101</f>
        <v>313</v>
      </c>
      <c r="D104" s="5">
        <f>$A$59+COS(RADIANS(60))*($G$44)</f>
        <v>44.76500000000001</v>
      </c>
      <c r="E104" s="5">
        <f>B104+SIN(RADIANS(60))*($G$44)</f>
        <v>78.41025440082079</v>
      </c>
      <c r="F104" s="5">
        <f t="shared" si="12"/>
        <v>313</v>
      </c>
      <c r="G104" s="1" t="str">
        <f>G103</f>
        <v>#14</v>
      </c>
      <c r="H104" s="1">
        <f>H103</f>
        <v>6</v>
      </c>
      <c r="I104" t="s">
        <v>34</v>
      </c>
      <c r="L104" s="1">
        <f>L103+1</f>
        <v>42</v>
      </c>
    </row>
    <row r="105" spans="1:12" ht="12.75">
      <c r="A105" s="5">
        <f aca="true" t="shared" si="14" ref="A105:C106">D104</f>
        <v>44.76500000000001</v>
      </c>
      <c r="B105" s="5">
        <f t="shared" si="14"/>
        <v>78.41025440082079</v>
      </c>
      <c r="C105" s="5">
        <f t="shared" si="14"/>
        <v>313</v>
      </c>
      <c r="D105" s="5">
        <f>A105+$D$29</f>
        <v>45.76500000000001</v>
      </c>
      <c r="E105" s="5">
        <f>B105</f>
        <v>78.41025440082079</v>
      </c>
      <c r="F105" s="5">
        <f t="shared" si="12"/>
        <v>313</v>
      </c>
      <c r="G105" s="1" t="str">
        <f>$C$20</f>
        <v>#14</v>
      </c>
      <c r="H105" s="1">
        <v>1</v>
      </c>
      <c r="I105" t="s">
        <v>62</v>
      </c>
      <c r="L105" s="1">
        <f>L104+1</f>
        <v>43</v>
      </c>
    </row>
    <row r="106" spans="1:12" ht="12.75">
      <c r="A106" s="5">
        <f t="shared" si="14"/>
        <v>45.76500000000001</v>
      </c>
      <c r="B106" s="5">
        <f t="shared" si="14"/>
        <v>78.41025440082079</v>
      </c>
      <c r="C106" s="5">
        <f t="shared" si="14"/>
        <v>313</v>
      </c>
      <c r="D106" s="5">
        <f>A106+COS(RADIANS(60))*($G$45)</f>
        <v>87.43750000000001</v>
      </c>
      <c r="E106" s="5">
        <f>B106-SIN(RADIANS(60))*($G$45)</f>
        <v>6.231367122406752</v>
      </c>
      <c r="F106" s="5">
        <f t="shared" si="12"/>
        <v>313</v>
      </c>
      <c r="G106" s="1" t="str">
        <f>G104</f>
        <v>#14</v>
      </c>
      <c r="H106" s="1">
        <f>H104</f>
        <v>6</v>
      </c>
      <c r="I106" t="s">
        <v>35</v>
      </c>
      <c r="L106" s="1">
        <f>L105+1</f>
        <v>44</v>
      </c>
    </row>
    <row r="108" spans="1:12" ht="12.75">
      <c r="A108" s="5">
        <f>$D$14</f>
        <v>0</v>
      </c>
      <c r="B108" s="5">
        <f>$E$14</f>
        <v>0</v>
      </c>
      <c r="C108" s="5">
        <f>C101</f>
        <v>313</v>
      </c>
      <c r="D108" s="5">
        <f>A108-$G$47*COS(RADIANS(60))</f>
        <v>-44.490500000000004</v>
      </c>
      <c r="E108" s="5">
        <f>B108-SIN(RADIANS(60))*($G$47)</f>
        <v>-77.05980645414313</v>
      </c>
      <c r="F108" s="5">
        <f>C108</f>
        <v>313</v>
      </c>
      <c r="G108" s="1" t="str">
        <f>G106</f>
        <v>#14</v>
      </c>
      <c r="H108" s="1">
        <f>H106</f>
        <v>6</v>
      </c>
      <c r="I108" t="s">
        <v>36</v>
      </c>
      <c r="K108" t="str">
        <f>$G$23</f>
        <v>17m</v>
      </c>
      <c r="L108" s="1">
        <f>L106+1</f>
        <v>45</v>
      </c>
    </row>
    <row r="109" spans="1:12" ht="12.75">
      <c r="A109" s="5">
        <f aca="true" t="shared" si="15" ref="A109:C110">D108</f>
        <v>-44.490500000000004</v>
      </c>
      <c r="B109" s="5">
        <f t="shared" si="15"/>
        <v>-77.05980645414313</v>
      </c>
      <c r="C109" s="5">
        <f t="shared" si="15"/>
        <v>313</v>
      </c>
      <c r="D109" s="5">
        <f>A109-$D$29</f>
        <v>-45.490500000000004</v>
      </c>
      <c r="E109" s="5">
        <f>B109</f>
        <v>-77.05980645414313</v>
      </c>
      <c r="F109" s="5">
        <f>C109</f>
        <v>313</v>
      </c>
      <c r="G109" s="1" t="str">
        <f>$C$20</f>
        <v>#14</v>
      </c>
      <c r="H109" s="1">
        <v>1</v>
      </c>
      <c r="I109" t="s">
        <v>62</v>
      </c>
      <c r="L109" s="1">
        <f>L108+1</f>
        <v>46</v>
      </c>
    </row>
    <row r="110" spans="1:12" ht="12.75">
      <c r="A110" s="5">
        <f t="shared" si="15"/>
        <v>-45.490500000000004</v>
      </c>
      <c r="B110" s="5">
        <f t="shared" si="15"/>
        <v>-77.05980645414313</v>
      </c>
      <c r="C110" s="5">
        <f t="shared" si="15"/>
        <v>313</v>
      </c>
      <c r="D110" s="5">
        <f>A110-COS(RADIANS(60))*($G$48)</f>
        <v>-88.21100000000001</v>
      </c>
      <c r="E110" s="5">
        <f>B110+SIN(RADIANS(60))*($G$48)</f>
        <v>-3.065729929396923</v>
      </c>
      <c r="F110" s="5">
        <f>C110</f>
        <v>313</v>
      </c>
      <c r="G110" s="1" t="str">
        <f>G108</f>
        <v>#14</v>
      </c>
      <c r="H110" s="1">
        <f>H108</f>
        <v>6</v>
      </c>
      <c r="I110" t="s">
        <v>37</v>
      </c>
      <c r="L110" s="1">
        <f>L109+1</f>
        <v>47</v>
      </c>
    </row>
    <row r="111" spans="1:12" ht="12.75">
      <c r="A111" s="5">
        <f>A108</f>
        <v>0</v>
      </c>
      <c r="B111" s="5">
        <f>B108</f>
        <v>0</v>
      </c>
      <c r="C111" s="5">
        <f>C108</f>
        <v>313</v>
      </c>
      <c r="D111" s="5">
        <f>A111+COS(RADIANS(60))*($G$47)</f>
        <v>44.490500000000004</v>
      </c>
      <c r="E111" s="5">
        <f>B111-SIN(RADIANS(60))*($G$47)</f>
        <v>-77.05980645414313</v>
      </c>
      <c r="F111" s="5">
        <f>C111</f>
        <v>313</v>
      </c>
      <c r="G111" s="1" t="str">
        <f>G110</f>
        <v>#14</v>
      </c>
      <c r="H111" s="1">
        <f>H110</f>
        <v>6</v>
      </c>
      <c r="I111" t="s">
        <v>38</v>
      </c>
      <c r="L111" s="1">
        <f>L110+1</f>
        <v>48</v>
      </c>
    </row>
    <row r="112" spans="1:12" ht="12.75">
      <c r="A112" s="5">
        <f aca="true" t="shared" si="16" ref="A112:C113">D111</f>
        <v>44.490500000000004</v>
      </c>
      <c r="B112" s="5">
        <f t="shared" si="16"/>
        <v>-77.05980645414313</v>
      </c>
      <c r="C112" s="5">
        <f t="shared" si="16"/>
        <v>313</v>
      </c>
      <c r="D112" s="5">
        <f>A112+$D$29</f>
        <v>45.490500000000004</v>
      </c>
      <c r="E112" s="5">
        <f>B112</f>
        <v>-77.05980645414313</v>
      </c>
      <c r="F112" s="5">
        <f>C112</f>
        <v>313</v>
      </c>
      <c r="G112" s="1" t="str">
        <f>$C$20</f>
        <v>#14</v>
      </c>
      <c r="H112" s="1">
        <v>1</v>
      </c>
      <c r="I112" t="s">
        <v>62</v>
      </c>
      <c r="L112" s="1">
        <f>L111+1</f>
        <v>49</v>
      </c>
    </row>
    <row r="113" spans="1:12" ht="12.75">
      <c r="A113" s="5">
        <f t="shared" si="16"/>
        <v>45.490500000000004</v>
      </c>
      <c r="B113" s="5">
        <f t="shared" si="16"/>
        <v>-77.05980645414313</v>
      </c>
      <c r="C113" s="5">
        <f t="shared" si="16"/>
        <v>313</v>
      </c>
      <c r="D113" s="5">
        <f>A112+COS(RADIANS(60))*($G$48)</f>
        <v>87.21100000000001</v>
      </c>
      <c r="E113" s="5">
        <f>B112+SIN(RADIANS(60))*($G$48)</f>
        <v>-3.065729929396923</v>
      </c>
      <c r="F113" s="5">
        <f>C112</f>
        <v>313</v>
      </c>
      <c r="G113" s="1" t="str">
        <f>G111</f>
        <v>#14</v>
      </c>
      <c r="H113" s="1">
        <f>H111</f>
        <v>6</v>
      </c>
      <c r="I113" t="s">
        <v>39</v>
      </c>
      <c r="L113" s="1">
        <f>L112+1</f>
        <v>50</v>
      </c>
    </row>
    <row r="116" spans="1:12" ht="12.75">
      <c r="A116" s="5">
        <f>A101</f>
        <v>-0.4375000000000001</v>
      </c>
      <c r="B116" s="5">
        <f>B101</f>
        <v>1.6327722283113837</v>
      </c>
      <c r="C116" s="5">
        <f>C101+$H$28</f>
        <v>329</v>
      </c>
      <c r="D116" s="5">
        <f>A116-COS(RADIANS(60))*($H$44)</f>
        <v>-57.860000000000014</v>
      </c>
      <c r="E116" s="5">
        <f>B116+SIN(RADIANS(60))*($H$44)</f>
        <v>101.09145972593524</v>
      </c>
      <c r="F116" s="5">
        <f aca="true" t="shared" si="17" ref="F116:F121">C116</f>
        <v>329</v>
      </c>
      <c r="G116" s="1" t="str">
        <f>$C$20</f>
        <v>#14</v>
      </c>
      <c r="H116" s="1">
        <v>6</v>
      </c>
      <c r="I116" t="s">
        <v>32</v>
      </c>
      <c r="K116" s="5" t="str">
        <f>$H$23</f>
        <v>20m</v>
      </c>
      <c r="L116" s="1">
        <f>L113+1</f>
        <v>51</v>
      </c>
    </row>
    <row r="117" spans="1:12" ht="12.75">
      <c r="A117" s="5">
        <f aca="true" t="shared" si="18" ref="A117:C118">D116</f>
        <v>-57.860000000000014</v>
      </c>
      <c r="B117" s="5">
        <f t="shared" si="18"/>
        <v>101.09145972593524</v>
      </c>
      <c r="C117" s="5">
        <f t="shared" si="18"/>
        <v>329</v>
      </c>
      <c r="D117" s="5">
        <f>A117-$D$29</f>
        <v>-58.860000000000014</v>
      </c>
      <c r="E117" s="5">
        <f>B117</f>
        <v>101.09145972593524</v>
      </c>
      <c r="F117" s="5">
        <f t="shared" si="17"/>
        <v>329</v>
      </c>
      <c r="G117" s="1" t="str">
        <f>$C$20</f>
        <v>#14</v>
      </c>
      <c r="H117" s="1">
        <v>1</v>
      </c>
      <c r="I117" t="s">
        <v>62</v>
      </c>
      <c r="L117" s="1">
        <f>L116+1</f>
        <v>52</v>
      </c>
    </row>
    <row r="118" spans="1:12" ht="12.75">
      <c r="A118" s="5">
        <f t="shared" si="18"/>
        <v>-58.860000000000014</v>
      </c>
      <c r="B118" s="5">
        <f t="shared" si="18"/>
        <v>101.09145972593524</v>
      </c>
      <c r="C118" s="5">
        <f t="shared" si="18"/>
        <v>329</v>
      </c>
      <c r="D118" s="5">
        <f>A118-COS(RADIANS(60))*($H$45)</f>
        <v>-112.93750000000003</v>
      </c>
      <c r="E118" s="5">
        <f>B118-SIN(RADIANS(60))*($H$45)</f>
        <v>7.426482179629275</v>
      </c>
      <c r="F118" s="5">
        <f t="shared" si="17"/>
        <v>329</v>
      </c>
      <c r="G118" s="1" t="str">
        <f>G116</f>
        <v>#14</v>
      </c>
      <c r="H118" s="1">
        <v>6</v>
      </c>
      <c r="I118" t="s">
        <v>33</v>
      </c>
      <c r="L118" s="1">
        <f>L117+1</f>
        <v>53</v>
      </c>
    </row>
    <row r="119" spans="1:12" ht="12.75">
      <c r="A119" s="5">
        <f>A104</f>
        <v>0.4375000000000001</v>
      </c>
      <c r="B119" s="5">
        <f>B104</f>
        <v>1.6327722283113837</v>
      </c>
      <c r="C119" s="5">
        <f>C116</f>
        <v>329</v>
      </c>
      <c r="D119" s="5">
        <f>$A$59+COS(RADIANS(60))*($H$44)</f>
        <v>57.860000000000014</v>
      </c>
      <c r="E119" s="5">
        <f>B119+SIN(RADIANS(60))*($H$44)</f>
        <v>101.09145972593524</v>
      </c>
      <c r="F119" s="5">
        <f t="shared" si="17"/>
        <v>329</v>
      </c>
      <c r="G119" s="1" t="str">
        <f>G118</f>
        <v>#14</v>
      </c>
      <c r="H119" s="1">
        <f>H118</f>
        <v>6</v>
      </c>
      <c r="I119" t="s">
        <v>34</v>
      </c>
      <c r="L119" s="1">
        <f>L118+1</f>
        <v>54</v>
      </c>
    </row>
    <row r="120" spans="1:12" ht="12.75">
      <c r="A120" s="5">
        <f aca="true" t="shared" si="19" ref="A120:C121">D119</f>
        <v>57.860000000000014</v>
      </c>
      <c r="B120" s="5">
        <f t="shared" si="19"/>
        <v>101.09145972593524</v>
      </c>
      <c r="C120" s="5">
        <f t="shared" si="19"/>
        <v>329</v>
      </c>
      <c r="D120" s="5">
        <f>A120+$D$29</f>
        <v>58.860000000000014</v>
      </c>
      <c r="E120" s="5">
        <f>B120</f>
        <v>101.09145972593524</v>
      </c>
      <c r="F120" s="5">
        <f t="shared" si="17"/>
        <v>329</v>
      </c>
      <c r="G120" s="1" t="str">
        <f>$C$20</f>
        <v>#14</v>
      </c>
      <c r="H120" s="1">
        <v>1</v>
      </c>
      <c r="I120" t="s">
        <v>62</v>
      </c>
      <c r="L120" s="1">
        <f>L119+1</f>
        <v>55</v>
      </c>
    </row>
    <row r="121" spans="1:12" ht="12.75">
      <c r="A121" s="5">
        <f t="shared" si="19"/>
        <v>58.860000000000014</v>
      </c>
      <c r="B121" s="5">
        <f t="shared" si="19"/>
        <v>101.09145972593524</v>
      </c>
      <c r="C121" s="5">
        <f t="shared" si="19"/>
        <v>329</v>
      </c>
      <c r="D121" s="5">
        <f>A121+COS(RADIANS(60))*($H$45)</f>
        <v>112.93750000000003</v>
      </c>
      <c r="E121" s="5">
        <f>B121-SIN(RADIANS(60))*($H$45)</f>
        <v>7.426482179629275</v>
      </c>
      <c r="F121" s="5">
        <f t="shared" si="17"/>
        <v>329</v>
      </c>
      <c r="G121" s="1" t="str">
        <f>G119</f>
        <v>#14</v>
      </c>
      <c r="H121" s="1">
        <f>H119</f>
        <v>6</v>
      </c>
      <c r="I121" t="s">
        <v>35</v>
      </c>
      <c r="L121" s="1">
        <f>L120+1</f>
        <v>56</v>
      </c>
    </row>
    <row r="123" spans="1:12" ht="12.75">
      <c r="A123" s="5">
        <f>$D$14</f>
        <v>0</v>
      </c>
      <c r="B123" s="5">
        <f>$E$14</f>
        <v>0</v>
      </c>
      <c r="C123" s="5">
        <f>C116</f>
        <v>329</v>
      </c>
      <c r="D123" s="5">
        <f>A123-$H$47*COS(RADIANS(60))</f>
        <v>-57.607500000000016</v>
      </c>
      <c r="E123" s="5">
        <f>B123-SIN(RADIANS(60))*($H$47)</f>
        <v>-99.7791168970241</v>
      </c>
      <c r="F123" s="5">
        <f>C123</f>
        <v>329</v>
      </c>
      <c r="G123" s="1" t="str">
        <f>G121</f>
        <v>#14</v>
      </c>
      <c r="H123" s="1">
        <f>H121</f>
        <v>6</v>
      </c>
      <c r="I123" t="s">
        <v>36</v>
      </c>
      <c r="K123" s="5" t="str">
        <f>$H$23</f>
        <v>20m</v>
      </c>
      <c r="L123" s="1">
        <f>L121+1</f>
        <v>57</v>
      </c>
    </row>
    <row r="124" spans="1:12" ht="12.75">
      <c r="A124" s="5">
        <f aca="true" t="shared" si="20" ref="A124:C125">D123</f>
        <v>-57.607500000000016</v>
      </c>
      <c r="B124" s="5">
        <f t="shared" si="20"/>
        <v>-99.7791168970241</v>
      </c>
      <c r="C124" s="5">
        <f t="shared" si="20"/>
        <v>329</v>
      </c>
      <c r="D124" s="5">
        <f>A124-$D$29</f>
        <v>-58.607500000000016</v>
      </c>
      <c r="E124" s="5">
        <f>B124</f>
        <v>-99.7791168970241</v>
      </c>
      <c r="F124" s="5">
        <f>C124</f>
        <v>329</v>
      </c>
      <c r="G124" s="1" t="str">
        <f>$C$20</f>
        <v>#14</v>
      </c>
      <c r="H124" s="1">
        <v>1</v>
      </c>
      <c r="I124" t="s">
        <v>62</v>
      </c>
      <c r="L124" s="1">
        <f>L123+1</f>
        <v>58</v>
      </c>
    </row>
    <row r="125" spans="1:12" ht="12.75">
      <c r="A125" s="5">
        <f t="shared" si="20"/>
        <v>-58.607500000000016</v>
      </c>
      <c r="B125" s="5">
        <f t="shared" si="20"/>
        <v>-99.7791168970241</v>
      </c>
      <c r="C125" s="5">
        <f t="shared" si="20"/>
        <v>329</v>
      </c>
      <c r="D125" s="5">
        <f>A125-COS(RADIANS(60))*($H$48)</f>
        <v>-114.05000000000004</v>
      </c>
      <c r="E125" s="5">
        <f>B125+SIN(RADIANS(60))*($H$48)</f>
        <v>-3.749889998386621</v>
      </c>
      <c r="F125" s="5">
        <f>C125</f>
        <v>329</v>
      </c>
      <c r="G125" s="1" t="str">
        <f>G123</f>
        <v>#14</v>
      </c>
      <c r="H125" s="1">
        <f>H123</f>
        <v>6</v>
      </c>
      <c r="I125" t="s">
        <v>37</v>
      </c>
      <c r="L125" s="1">
        <f>L124+1</f>
        <v>59</v>
      </c>
    </row>
    <row r="126" spans="1:12" ht="12.75">
      <c r="A126" s="5">
        <f>A123</f>
        <v>0</v>
      </c>
      <c r="B126" s="5">
        <f>B123</f>
        <v>0</v>
      </c>
      <c r="C126" s="5">
        <f>C123</f>
        <v>329</v>
      </c>
      <c r="D126" s="5">
        <f>A126+COS(RADIANS(60))*($H$47)</f>
        <v>57.607500000000016</v>
      </c>
      <c r="E126" s="5">
        <f>B126-SIN(RADIANS(60))*($H$47)</f>
        <v>-99.7791168970241</v>
      </c>
      <c r="F126" s="5">
        <f>C126</f>
        <v>329</v>
      </c>
      <c r="G126" s="1" t="str">
        <f>G125</f>
        <v>#14</v>
      </c>
      <c r="H126" s="1">
        <f>H125</f>
        <v>6</v>
      </c>
      <c r="I126" t="s">
        <v>38</v>
      </c>
      <c r="L126" s="1">
        <f>L125+1</f>
        <v>60</v>
      </c>
    </row>
    <row r="127" spans="1:12" ht="12.75">
      <c r="A127" s="5">
        <f aca="true" t="shared" si="21" ref="A127:C128">D126</f>
        <v>57.607500000000016</v>
      </c>
      <c r="B127" s="5">
        <f t="shared" si="21"/>
        <v>-99.7791168970241</v>
      </c>
      <c r="C127" s="5">
        <f t="shared" si="21"/>
        <v>329</v>
      </c>
      <c r="D127" s="5">
        <f>A127+$D$29</f>
        <v>58.607500000000016</v>
      </c>
      <c r="E127" s="5">
        <f>B127</f>
        <v>-99.7791168970241</v>
      </c>
      <c r="F127" s="5">
        <f>C127</f>
        <v>329</v>
      </c>
      <c r="G127" s="1" t="str">
        <f>$C$20</f>
        <v>#14</v>
      </c>
      <c r="H127" s="1">
        <v>1</v>
      </c>
      <c r="I127" t="s">
        <v>62</v>
      </c>
      <c r="L127" s="1">
        <f>L126+1</f>
        <v>61</v>
      </c>
    </row>
    <row r="128" spans="1:12" ht="12.75">
      <c r="A128" s="5">
        <f t="shared" si="21"/>
        <v>58.607500000000016</v>
      </c>
      <c r="B128" s="5">
        <f t="shared" si="21"/>
        <v>-99.7791168970241</v>
      </c>
      <c r="C128" s="5">
        <f t="shared" si="21"/>
        <v>329</v>
      </c>
      <c r="D128" s="5">
        <f>A127+COS(RADIANS(60))*($H$48)</f>
        <v>113.05000000000004</v>
      </c>
      <c r="E128" s="5">
        <f>B127+SIN(RADIANS(60))*($H$48)</f>
        <v>-3.749889998386621</v>
      </c>
      <c r="F128" s="5">
        <f>C127</f>
        <v>329</v>
      </c>
      <c r="G128" s="1" t="str">
        <f>G126</f>
        <v>#14</v>
      </c>
      <c r="H128" s="1">
        <f>H126</f>
        <v>6</v>
      </c>
      <c r="I128" t="s">
        <v>39</v>
      </c>
      <c r="L128" s="1">
        <f>L127+1</f>
        <v>62</v>
      </c>
    </row>
    <row r="130" spans="2:9" ht="12.75">
      <c r="B130" s="5"/>
      <c r="C130" s="5"/>
      <c r="D130" s="5"/>
      <c r="E130" s="5"/>
      <c r="F130" s="5"/>
      <c r="G130" s="5"/>
      <c r="H130" s="1"/>
      <c r="I130" s="1"/>
    </row>
    <row r="131" spans="2:9" ht="12.75">
      <c r="B131" s="5"/>
      <c r="C131" s="5"/>
      <c r="D131" s="5"/>
      <c r="E131" s="5"/>
      <c r="F131" s="5"/>
      <c r="G131" s="5"/>
      <c r="H131" s="1"/>
      <c r="I131" s="1"/>
    </row>
    <row r="132" spans="2:9" ht="12.75">
      <c r="B132" s="5"/>
      <c r="C132" s="5"/>
      <c r="D132" s="5"/>
      <c r="E132" s="5"/>
      <c r="F132" s="5"/>
      <c r="G132" s="5"/>
      <c r="H132" s="1"/>
      <c r="I132" s="1"/>
    </row>
    <row r="133" spans="2:9" ht="12.75">
      <c r="B133" s="5"/>
      <c r="C133" s="5"/>
      <c r="D133" s="5"/>
      <c r="E133" s="5"/>
      <c r="F133" s="5"/>
      <c r="G133" s="5"/>
      <c r="H133" s="1"/>
      <c r="I13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2005-08-23T04:41:23Z</dcterms:created>
  <dcterms:modified xsi:type="dcterms:W3CDTF">2006-01-01T00:33:12Z</dcterms:modified>
  <cp:category/>
  <cp:version/>
  <cp:contentType/>
  <cp:contentStatus/>
</cp:coreProperties>
</file>